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xr:revisionPtr revIDLastSave="0" documentId="13_ncr:11_{32DB7B43-C2C9-4842-B875-25367E68E8E3}" xr6:coauthVersionLast="45" xr6:coauthVersionMax="45" xr10:uidLastSave="{00000000-0000-0000-0000-000000000000}"/>
  <bookViews>
    <workbookView xWindow="-120" yWindow="-120" windowWidth="20730" windowHeight="11160" activeTab="1" xr2:uid="{00000000-000D-0000-FFFF-FFFF00000000}"/>
  </bookViews>
  <sheets>
    <sheet name="Start" sheetId="4" r:id="rId1"/>
    <sheet name="Birthday Budget" sheetId="1" r:id="rId2"/>
    <sheet name="Expenses" sheetId="2" r:id="rId3"/>
  </sheets>
  <definedNames>
    <definedName name="Apparel_Total_act">Apparel[[#Totals],[ACTUAL]]</definedName>
    <definedName name="Apparel_Total_est">Apparel[[#Totals],[ESTIMATED]]</definedName>
    <definedName name="Decorations_Total_act">Decorations[[#Totals],[ACTUAL]]</definedName>
    <definedName name="Decorations_Total_est">Decorations[[#Totals],[ESTIMATED]]</definedName>
    <definedName name="Flowers_Total_act">Flowers[[#Totals],[ACTUAL]]</definedName>
    <definedName name="Flowers_Total_est">Flowers[[#Totals],[ESTIMATED]]</definedName>
    <definedName name="Gifts_Total_act">Gifts[[#Totals],[ACTUAL]]</definedName>
    <definedName name="Gifts_Total_est">Gifts[[#Totals],[ESTIMATED]]</definedName>
    <definedName name="Music_Entertainment_Total_act">Music[[#Totals],[ACTUAL]]</definedName>
    <definedName name="Music_Entertainment_Total_est">Music[[#Totals],[ESTIMATED]]</definedName>
    <definedName name="Other_Expenses_Total_act">OtherExpenses[[#Totals],[ACTUAL]]</definedName>
    <definedName name="Other_Expenses_Total_est">OtherExpenses[[#Totals],[ESTIMATED]]</definedName>
    <definedName name="Photography_Total_act">Photography[[#Totals],[ACTUAL]]</definedName>
    <definedName name="Photography_Total_est">Photography[[#Totals],[ESTIMATED]]</definedName>
    <definedName name="Printing__Stationery_Total_act">Printing[[#Totals],[ACTUAL]]</definedName>
    <definedName name="Printing__Stationery_Total_est">Printing[[#Totals],[ESTIMATED]]</definedName>
    <definedName name="Reception_Total_act">Reception[[#Totals],[ACTUAL]]</definedName>
    <definedName name="Reception_Total_est">Reception[[#Totals],[ESTIMATED]]</definedName>
    <definedName name="Travel_Transportation_Total_act">Travel[[#Totals],[ACTUAL]]</definedName>
    <definedName name="Travel_Transportation_Total_est">Travel[[#Totals],[ESTIMATED]]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 l="1"/>
  <c r="E67" i="2" l="1"/>
  <c r="E68" i="2"/>
  <c r="E69" i="2"/>
  <c r="E70" i="2"/>
  <c r="E71" i="2"/>
  <c r="C72" i="2"/>
  <c r="D72" i="2"/>
  <c r="E72" i="2"/>
  <c r="E78" i="2"/>
  <c r="E79" i="2"/>
  <c r="E80" i="2"/>
  <c r="E81" i="2"/>
  <c r="E82" i="2"/>
  <c r="C83" i="2"/>
  <c r="D83" i="2"/>
  <c r="E83" i="2"/>
  <c r="E88" i="2"/>
  <c r="E89" i="2"/>
  <c r="E90" i="2"/>
  <c r="E91" i="2"/>
  <c r="E92" i="2"/>
  <c r="C93" i="2"/>
  <c r="D93" i="2"/>
  <c r="E93" i="2"/>
  <c r="E98" i="2"/>
  <c r="E99" i="2"/>
  <c r="E100" i="2"/>
  <c r="E101" i="2"/>
  <c r="C101" i="2"/>
  <c r="D101" i="2"/>
  <c r="E106" i="2"/>
  <c r="E107" i="2"/>
  <c r="E116" i="2" s="1"/>
  <c r="E108" i="2"/>
  <c r="E109" i="2"/>
  <c r="E110" i="2"/>
  <c r="E111" i="2"/>
  <c r="E112" i="2"/>
  <c r="E113" i="2"/>
  <c r="E114" i="2"/>
  <c r="E115" i="2"/>
  <c r="C116" i="2"/>
  <c r="D116" i="2"/>
  <c r="D15" i="1"/>
  <c r="C15" i="1"/>
  <c r="D14" i="1"/>
  <c r="C14" i="1"/>
  <c r="D13" i="1"/>
  <c r="C13" i="1"/>
  <c r="D12" i="1"/>
  <c r="C12" i="1"/>
  <c r="D11" i="1"/>
  <c r="C11" i="1"/>
  <c r="D62" i="2"/>
  <c r="D10" i="1"/>
  <c r="C62" i="2"/>
  <c r="C10" i="1" s="1"/>
  <c r="E10" i="1" s="1"/>
  <c r="D53" i="2"/>
  <c r="D9" i="1"/>
  <c r="C53" i="2"/>
  <c r="C9" i="1" s="1"/>
  <c r="E9" i="1" s="1"/>
  <c r="D39" i="2"/>
  <c r="D8" i="1"/>
  <c r="C39" i="2"/>
  <c r="C8" i="1" s="1"/>
  <c r="E8" i="1" s="1"/>
  <c r="D31" i="2"/>
  <c r="D7" i="1"/>
  <c r="C31" i="2"/>
  <c r="C7" i="1" s="1"/>
  <c r="E7" i="1" s="1"/>
  <c r="D18" i="2"/>
  <c r="D6" i="1"/>
  <c r="C18" i="2"/>
  <c r="C6" i="1" s="1"/>
  <c r="E17" i="2"/>
  <c r="E61" i="2"/>
  <c r="E60" i="2"/>
  <c r="E59" i="2"/>
  <c r="E58" i="2"/>
  <c r="E62" i="2" s="1"/>
  <c r="E52" i="2"/>
  <c r="E51" i="2"/>
  <c r="E50" i="2"/>
  <c r="E49" i="2"/>
  <c r="E48" i="2"/>
  <c r="E47" i="2"/>
  <c r="E46" i="2"/>
  <c r="E45" i="2"/>
  <c r="E53" i="2" s="1"/>
  <c r="E44" i="2"/>
  <c r="E38" i="2"/>
  <c r="E37" i="2"/>
  <c r="E39" i="2"/>
  <c r="E30" i="2"/>
  <c r="E29" i="2"/>
  <c r="E28" i="2"/>
  <c r="E27" i="2"/>
  <c r="E26" i="2"/>
  <c r="E25" i="2"/>
  <c r="E24" i="2"/>
  <c r="E23" i="2"/>
  <c r="E31" i="2" s="1"/>
  <c r="E15" i="2"/>
  <c r="E16" i="2"/>
  <c r="E14" i="2"/>
  <c r="E13" i="2"/>
  <c r="E11" i="2"/>
  <c r="E10" i="2"/>
  <c r="E9" i="2"/>
  <c r="E8" i="2"/>
  <c r="E7" i="2"/>
  <c r="E12" i="2"/>
  <c r="E6" i="2"/>
  <c r="E5" i="2"/>
  <c r="E18" i="2"/>
  <c r="E3" i="1"/>
  <c r="E15" i="1"/>
  <c r="E12" i="1"/>
  <c r="E13" i="1"/>
  <c r="E11" i="1"/>
  <c r="E14" i="1"/>
  <c r="D16" i="1" l="1"/>
  <c r="C16" i="1"/>
  <c r="E6" i="1"/>
  <c r="E16" i="1" s="1"/>
</calcChain>
</file>

<file path=xl/sharedStrings.xml><?xml version="1.0" encoding="utf-8"?>
<sst xmlns="http://schemas.openxmlformats.org/spreadsheetml/2006/main" count="168" uniqueCount="105">
  <si>
    <t>Food</t>
  </si>
  <si>
    <t>Drinks</t>
  </si>
  <si>
    <t>Linens</t>
  </si>
  <si>
    <t>Decorations</t>
  </si>
  <si>
    <t>Flowers</t>
  </si>
  <si>
    <t>Candles</t>
  </si>
  <si>
    <t>Lighting</t>
  </si>
  <si>
    <t>Balloons</t>
  </si>
  <si>
    <t>Gifts</t>
  </si>
  <si>
    <t>Total Expenses</t>
  </si>
  <si>
    <t>Reception</t>
  </si>
  <si>
    <t>Parking</t>
  </si>
  <si>
    <t>Taxis</t>
  </si>
  <si>
    <t>Cake</t>
  </si>
  <si>
    <t>Bouquets</t>
  </si>
  <si>
    <t>Ceremony</t>
  </si>
  <si>
    <t>Invitations</t>
  </si>
  <si>
    <t>Announcements</t>
  </si>
  <si>
    <t>Programs</t>
  </si>
  <si>
    <t>Calligraphy</t>
  </si>
  <si>
    <t>Photography</t>
  </si>
  <si>
    <t>Formals</t>
  </si>
  <si>
    <t>Videography</t>
  </si>
  <si>
    <t>Apparel</t>
  </si>
  <si>
    <t>Favors</t>
  </si>
  <si>
    <t>Attendants</t>
  </si>
  <si>
    <t>Parents</t>
  </si>
  <si>
    <t>Showers</t>
  </si>
  <si>
    <t>Brunch</t>
  </si>
  <si>
    <t>Other Expenses</t>
  </si>
  <si>
    <t>Matchbooks</t>
  </si>
  <si>
    <t>Boutonnières</t>
  </si>
  <si>
    <t>Corsages</t>
  </si>
  <si>
    <t>Readers/other participants</t>
  </si>
  <si>
    <t>Musicians for ceremony</t>
  </si>
  <si>
    <t>Band/DJ for reception</t>
  </si>
  <si>
    <t>Extra prints</t>
  </si>
  <si>
    <t>Photo albums</t>
  </si>
  <si>
    <t>Tables and chairs</t>
  </si>
  <si>
    <t>Staff and gratuities</t>
  </si>
  <si>
    <t>Thank-You cards</t>
  </si>
  <si>
    <t>Personal stationery</t>
  </si>
  <si>
    <t>Guest book</t>
  </si>
  <si>
    <t>Reception napkins</t>
  </si>
  <si>
    <t>Salon appointments</t>
  </si>
  <si>
    <t>Bachelor/ette parties</t>
  </si>
  <si>
    <t>Hotel rooms</t>
  </si>
  <si>
    <t>Room/hall fees</t>
  </si>
  <si>
    <t>Limousines/trolleys</t>
  </si>
  <si>
    <t>Apparel Total</t>
  </si>
  <si>
    <t>Days Remaining:</t>
  </si>
  <si>
    <t>Printing</t>
  </si>
  <si>
    <t>Other</t>
  </si>
  <si>
    <t>Printing/Stationery</t>
  </si>
  <si>
    <t>Bows for seating</t>
  </si>
  <si>
    <t>Photography Total</t>
  </si>
  <si>
    <t>Reception Total</t>
  </si>
  <si>
    <t>Other Expenses Total</t>
  </si>
  <si>
    <t>Flowers Total</t>
  </si>
  <si>
    <t>Gifts Total</t>
  </si>
  <si>
    <t>Decorations Total</t>
  </si>
  <si>
    <t>Centerpieces</t>
  </si>
  <si>
    <t>Reception*</t>
  </si>
  <si>
    <t>* Excludes entertainment and decorations</t>
  </si>
  <si>
    <t>Decorations*</t>
  </si>
  <si>
    <t>*Excludes flowers</t>
  </si>
  <si>
    <t>Printing /Stationery Total</t>
  </si>
  <si>
    <t>Music/Entertainment</t>
  </si>
  <si>
    <t>Music/Entertainment Total</t>
  </si>
  <si>
    <t>Travel/Transportation</t>
  </si>
  <si>
    <t>Travel/Transportation Total</t>
  </si>
  <si>
    <t>Music</t>
  </si>
  <si>
    <t>Travel</t>
  </si>
  <si>
    <t>CATEGORY</t>
  </si>
  <si>
    <t>ESTIMATED</t>
  </si>
  <si>
    <t>ACTUAL</t>
  </si>
  <si>
    <t>OVER/UNDER</t>
  </si>
  <si>
    <t xml:space="preserve"> </t>
  </si>
  <si>
    <t>ABOUT THIS TEMPLATE</t>
  </si>
  <si>
    <t>Enter estimated and actual costs incurred on various categories in separate worksheets.</t>
  </si>
  <si>
    <t>Note: </t>
  </si>
  <si>
    <t>Additional instructions have been provided in column A in each worksheet. This text has been intentionally hidden. To remove text, select column A, then select DELETE. To unhide text, select column A, then change font color.</t>
  </si>
  <si>
    <t>To learn more about tables, press SHIFT and then F10 within a table, select the TABLE option, and then select ALTERNATIVE TEXT.</t>
  </si>
  <si>
    <t>Pie chart showing each category expense percentage is in this cell.</t>
  </si>
  <si>
    <t>Enter Wedding Date in cell B3. Days Remaining are auto calculated in cell E3.</t>
  </si>
  <si>
    <t>Arrow down to get started.</t>
  </si>
  <si>
    <t xml:space="preserve"> Enter details in Apparel table starting in cell at right. Next instruction is in cell A22.</t>
  </si>
  <si>
    <t>Enter Reception costs, excluding Entertainment and Decorations costs in table starting in cell at right. Next instruction is in cell A36.</t>
  </si>
  <si>
    <t>Enter details in Music table starting in cell at right. Next instruction is in cell A43.</t>
  </si>
  <si>
    <t>Enter details in Printing table starting in cell at right. Next instruction is in cell A57.</t>
  </si>
  <si>
    <t>Enter details in Photography table starting in cell at right.  Next instruction is in cell A66.</t>
  </si>
  <si>
    <t>Enter details in Decorations table starting in cell at right.  Next instruction is in cell A77.</t>
  </si>
  <si>
    <t>Enter details in Flowers table starting in cell at right.  Next instruction is in cell A87.</t>
  </si>
  <si>
    <t>Enter details in Gifts table starting in cell at right.  Next instruction is in cell A97.</t>
  </si>
  <si>
    <t>Enter details in Travel/Transportation table starting in cell at right.  Next instruction is in cell A105.</t>
  </si>
  <si>
    <t xml:space="preserve">Enter details in Other Expenses table starting in cell at right.  </t>
  </si>
  <si>
    <t>Pie chart in cell B18 is auto updated.</t>
  </si>
  <si>
    <t>Budget Summary Table starting in cell B5 is auto updated. Next instruction is in cell A18.</t>
  </si>
  <si>
    <t>Use this template to keep track of your birthday expenses.</t>
  </si>
  <si>
    <t>Birthday Budget Summary and chart are auto updated for you.</t>
  </si>
  <si>
    <t>Birthday Date:</t>
  </si>
  <si>
    <t>Category</t>
  </si>
  <si>
    <t>Friends</t>
  </si>
  <si>
    <t>Extended Family</t>
  </si>
  <si>
    <t>Create a Birthday Budget in this worksheet. 
Enter details in tables in Expenses worksheet to update the summary and chart in the current worksheet. 
Helpful instructions on how to use this worksheet are in cells in this column. 
Wedding Date label is in cell B3.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</si>
</sst>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6" x14ac:knownFonts="1">
    <font>
      <sz val="10"/>
      <name val="Constantia"/>
      <family val="2"/>
      <scheme val="minor"/>
    </font>
    <font>
      <sz val="8"/>
      <name val="Arial"/>
      <family val="2"/>
    </font>
    <font>
      <b/>
      <sz val="10"/>
      <color theme="3"/>
      <name val="Constantia"/>
      <family val="2"/>
      <scheme val="minor"/>
    </font>
    <font>
      <sz val="10"/>
      <color theme="1"/>
      <name val="Constantia"/>
      <family val="2"/>
      <scheme val="minor"/>
    </font>
    <font>
      <b/>
      <sz val="10"/>
      <color theme="0"/>
      <name val="Constantia"/>
      <family val="1"/>
      <scheme val="minor"/>
    </font>
    <font>
      <b/>
      <sz val="10"/>
      <color theme="0"/>
      <name val="Constantia"/>
      <family val="2"/>
      <scheme val="minor"/>
    </font>
    <font>
      <i/>
      <sz val="10"/>
      <color theme="1" tint="0.24994659260841701"/>
      <name val="Constantia"/>
      <family val="2"/>
      <scheme val="major"/>
    </font>
    <font>
      <sz val="26"/>
      <color theme="3"/>
      <name val="Constantia"/>
      <family val="2"/>
      <scheme val="major"/>
    </font>
    <font>
      <sz val="10"/>
      <color theme="4" tint="0.79998168889431442"/>
      <name val="Constantia"/>
      <family val="2"/>
      <scheme val="minor"/>
    </font>
    <font>
      <sz val="10"/>
      <color theme="0"/>
      <name val="Constantia"/>
      <family val="2"/>
      <scheme val="minor"/>
    </font>
    <font>
      <sz val="11"/>
      <color theme="0"/>
      <name val="Calibri"/>
      <family val="2"/>
    </font>
    <font>
      <b/>
      <sz val="11.5"/>
      <color theme="0"/>
      <name val="Constantia"/>
      <family val="2"/>
      <scheme val="minor"/>
    </font>
    <font>
      <b/>
      <sz val="9"/>
      <color theme="0"/>
      <name val="Constantia"/>
      <family val="2"/>
      <scheme val="minor"/>
    </font>
    <font>
      <sz val="11"/>
      <name val="Constantia"/>
      <family val="1"/>
      <scheme val="minor"/>
    </font>
    <font>
      <b/>
      <sz val="11"/>
      <name val="Constantia"/>
      <family val="1"/>
      <scheme val="minor"/>
    </font>
    <font>
      <sz val="10"/>
      <name val="Constantia"/>
      <family val="1"/>
      <charset val="238"/>
      <scheme val="minor"/>
    </font>
    <font>
      <b/>
      <sz val="10"/>
      <name val="Constantia"/>
      <family val="1"/>
      <charset val="238"/>
      <scheme val="minor"/>
    </font>
    <font>
      <i/>
      <sz val="10"/>
      <color theme="1" tint="0.24994659260841701"/>
      <name val="Constantia"/>
      <family val="1"/>
      <charset val="238"/>
      <scheme val="major"/>
    </font>
    <font>
      <sz val="10"/>
      <color theme="1"/>
      <name val="Constantia"/>
      <family val="1"/>
      <charset val="238"/>
      <scheme val="minor"/>
    </font>
    <font>
      <b/>
      <sz val="11.5"/>
      <color theme="7" tint="-0.499984740745262"/>
      <name val="Constantia"/>
      <family val="2"/>
      <scheme val="minor"/>
    </font>
    <font>
      <b/>
      <sz val="12"/>
      <color theme="7" tint="-0.499984740745262"/>
      <name val="Constantia"/>
      <family val="2"/>
      <scheme val="minor"/>
    </font>
    <font>
      <sz val="12"/>
      <color theme="5" tint="-0.499984740745262"/>
      <name val="Constantia"/>
      <family val="1"/>
      <charset val="238"/>
      <scheme val="major"/>
    </font>
    <font>
      <b/>
      <sz val="12"/>
      <color theme="5" tint="-0.499984740745262"/>
      <name val="Constantia"/>
      <family val="1"/>
      <charset val="238"/>
      <scheme val="major"/>
    </font>
    <font>
      <i/>
      <sz val="12"/>
      <color theme="5" tint="-0.499984740745262"/>
      <name val="Constantia"/>
      <family val="1"/>
      <charset val="238"/>
      <scheme val="major"/>
    </font>
    <font>
      <sz val="12"/>
      <color theme="5" tint="-0.499984740745262"/>
      <name val="Constantia"/>
      <family val="1"/>
      <charset val="238"/>
      <scheme val="minor"/>
    </font>
    <font>
      <b/>
      <sz val="16"/>
      <color theme="5" tint="-0.499984740745262"/>
      <name val="Constantia"/>
      <family val="1"/>
      <scheme val="maj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7" tint="0.79998168889431442"/>
        <bgColor indexed="64"/>
      </patternFill>
    </fill>
    <fill>
      <patternFill patternType="solid">
        <fgColor theme="7" tint="0.39997558519241921"/>
        <bgColor indexed="64"/>
      </patternFill>
    </fill>
  </fills>
  <borders count="3">
    <border>
      <left/>
      <right/>
      <top/>
      <bottom/>
      <diagonal/>
    </border>
    <border>
      <left/>
      <right/>
      <top style="thin">
        <color theme="7" tint="-0.499984740745262"/>
      </top>
      <bottom style="thin">
        <color theme="7" tint="-0.499984740745262"/>
      </bottom>
      <diagonal/>
    </border>
    <border>
      <left/>
      <right/>
      <top/>
      <bottom style="thin">
        <color theme="7" tint="-0.499984740745262"/>
      </bottom>
      <diagonal/>
    </border>
  </borders>
  <cellStyleXfs count="8">
    <xf numFmtId="4" fontId="0" fillId="0" borderId="0"/>
    <xf numFmtId="0" fontId="2" fillId="0" borderId="0" applyNumberFormat="0" applyFill="0" applyProtection="0">
      <alignment vertical="center"/>
    </xf>
    <xf numFmtId="0" fontId="2" fillId="5" borderId="0" applyNumberFormat="0" applyBorder="0" applyProtection="0">
      <alignment vertical="center"/>
    </xf>
    <xf numFmtId="0" fontId="19" fillId="0" borderId="1" applyNumberFormat="0" applyProtection="0">
      <alignment horizontal="center" vertical="center"/>
    </xf>
    <xf numFmtId="0" fontId="6" fillId="0" borderId="0" applyNumberFormat="0" applyFill="0" applyBorder="0" applyAlignment="0" applyProtection="0"/>
    <xf numFmtId="0" fontId="2" fillId="4" borderId="0" applyNumberFormat="0" applyAlignment="0" applyProtection="0"/>
    <xf numFmtId="4" fontId="3" fillId="3" borderId="0" applyBorder="0" applyProtection="0">
      <alignment horizontal="right" indent="1"/>
    </xf>
    <xf numFmtId="0" fontId="7" fillId="0" borderId="0" applyNumberFormat="0" applyFill="0" applyBorder="0" applyProtection="0">
      <alignment vertical="center"/>
    </xf>
  </cellStyleXfs>
  <cellXfs count="60">
    <xf numFmtId="4" fontId="0" fillId="0" borderId="0" xfId="0"/>
    <xf numFmtId="4" fontId="0" fillId="0" borderId="0" xfId="0" applyFont="1"/>
    <xf numFmtId="4" fontId="0" fillId="0" borderId="0" xfId="0" applyFont="1" applyAlignment="1">
      <alignment horizontal="left" vertical="center" indent="1"/>
    </xf>
    <xf numFmtId="4" fontId="0" fillId="0" borderId="0" xfId="0" applyFont="1" applyAlignment="1">
      <alignment horizontal="right" vertical="center" indent="1"/>
    </xf>
    <xf numFmtId="39" fontId="0" fillId="0" borderId="0" xfId="0" applyNumberFormat="1" applyFont="1" applyAlignment="1"/>
    <xf numFmtId="39" fontId="0" fillId="0" borderId="0" xfId="0" applyNumberFormat="1" applyFont="1" applyFill="1" applyBorder="1" applyAlignment="1">
      <alignment horizontal="right" vertical="center"/>
    </xf>
    <xf numFmtId="4" fontId="9" fillId="0" borderId="0" xfId="0" applyFont="1" applyAlignment="1">
      <alignment horizontal="right" vertical="center" wrapText="1"/>
    </xf>
    <xf numFmtId="4" fontId="10" fillId="0" borderId="0" xfId="0" applyFont="1" applyAlignment="1">
      <alignment vertical="center" wrapText="1"/>
    </xf>
    <xf numFmtId="4" fontId="9" fillId="0" borderId="0" xfId="0" applyFont="1" applyAlignment="1">
      <alignment horizontal="left" vertical="center" wrapText="1"/>
    </xf>
    <xf numFmtId="4" fontId="9" fillId="0" borderId="0" xfId="0" applyFont="1" applyAlignment="1">
      <alignment wrapText="1"/>
    </xf>
    <xf numFmtId="4" fontId="5" fillId="2" borderId="0" xfId="0" applyFont="1" applyFill="1" applyAlignment="1">
      <alignment vertical="center" wrapText="1"/>
    </xf>
    <xf numFmtId="4" fontId="9" fillId="0" borderId="0" xfId="0" applyFont="1" applyBorder="1" applyAlignment="1">
      <alignment wrapText="1"/>
    </xf>
    <xf numFmtId="4" fontId="11" fillId="0" borderId="0" xfId="0" applyFont="1" applyBorder="1" applyAlignment="1">
      <alignment wrapText="1"/>
    </xf>
    <xf numFmtId="4" fontId="4" fillId="2" borderId="0" xfId="0" applyFont="1" applyFill="1" applyBorder="1" applyAlignment="1">
      <alignment vertical="center" wrapText="1"/>
    </xf>
    <xf numFmtId="39" fontId="12" fillId="0" borderId="0" xfId="0" applyNumberFormat="1" applyFont="1" applyBorder="1" applyAlignment="1">
      <alignment vertical="center" wrapText="1"/>
    </xf>
    <xf numFmtId="4" fontId="0" fillId="0" borderId="0" xfId="6" applyFont="1" applyFill="1" applyBorder="1" applyAlignment="1">
      <alignment horizontal="right" vertical="center" indent="1"/>
    </xf>
    <xf numFmtId="4" fontId="0" fillId="0" borderId="0" xfId="0" applyFont="1" applyFill="1"/>
    <xf numFmtId="39" fontId="15" fillId="0" borderId="0" xfId="0" applyNumberFormat="1" applyFont="1" applyFill="1" applyBorder="1" applyAlignment="1">
      <alignment horizontal="right" vertical="center"/>
    </xf>
    <xf numFmtId="39" fontId="15" fillId="0" borderId="0" xfId="0" applyNumberFormat="1" applyFont="1" applyFill="1" applyBorder="1" applyAlignment="1">
      <alignment vertical="center"/>
    </xf>
    <xf numFmtId="39" fontId="18" fillId="0" borderId="0" xfId="0" applyNumberFormat="1" applyFont="1" applyBorder="1" applyAlignment="1">
      <alignment horizontal="right" vertical="center"/>
    </xf>
    <xf numFmtId="39" fontId="18" fillId="0" borderId="0" xfId="0" applyNumberFormat="1" applyFont="1" applyAlignment="1">
      <alignment horizontal="right" vertical="center"/>
    </xf>
    <xf numFmtId="0" fontId="20" fillId="0" borderId="0" xfId="3" applyFont="1" applyFill="1" applyBorder="1" applyAlignment="1">
      <alignment horizontal="center" vertical="center" wrapText="1"/>
    </xf>
    <xf numFmtId="4" fontId="15" fillId="7" borderId="0" xfId="0" applyFont="1" applyFill="1" applyAlignment="1">
      <alignment vertical="center"/>
    </xf>
    <xf numFmtId="4" fontId="15" fillId="0" borderId="0" xfId="0" applyFont="1" applyAlignment="1">
      <alignment vertical="center"/>
    </xf>
    <xf numFmtId="39" fontId="15" fillId="0" borderId="0" xfId="0" applyNumberFormat="1" applyFont="1" applyAlignment="1">
      <alignment vertical="center"/>
    </xf>
    <xf numFmtId="39" fontId="18" fillId="0" borderId="0" xfId="0" applyNumberFormat="1" applyFont="1" applyBorder="1" applyAlignment="1">
      <alignment vertical="center"/>
    </xf>
    <xf numFmtId="39" fontId="18" fillId="0" borderId="0" xfId="0" applyNumberFormat="1" applyFont="1" applyAlignment="1">
      <alignment vertical="center"/>
    </xf>
    <xf numFmtId="39" fontId="21" fillId="6" borderId="0" xfId="0" applyNumberFormat="1" applyFont="1" applyFill="1" applyBorder="1" applyAlignment="1">
      <alignment horizontal="left" indent="1"/>
    </xf>
    <xf numFmtId="164" fontId="22" fillId="6" borderId="0" xfId="0" applyNumberFormat="1" applyFont="1" applyFill="1" applyBorder="1" applyAlignment="1">
      <alignment horizontal="left" vertical="top" indent="1"/>
    </xf>
    <xf numFmtId="39" fontId="21" fillId="6" borderId="0" xfId="0" applyNumberFormat="1" applyFont="1" applyFill="1" applyBorder="1" applyAlignment="1">
      <alignment horizontal="right" vertical="top"/>
    </xf>
    <xf numFmtId="0" fontId="23" fillId="6" borderId="0" xfId="0" applyNumberFormat="1" applyFont="1" applyFill="1" applyBorder="1" applyAlignment="1">
      <alignment horizontal="left" vertical="top"/>
    </xf>
    <xf numFmtId="0" fontId="25" fillId="7" borderId="0" xfId="2" applyFont="1" applyFill="1" applyBorder="1" applyAlignment="1">
      <alignment horizontal="center" vertical="center"/>
    </xf>
    <xf numFmtId="4" fontId="13" fillId="0" borderId="0" xfId="0" applyFont="1" applyAlignment="1">
      <alignment horizontal="center" vertical="center" wrapText="1"/>
    </xf>
    <xf numFmtId="4" fontId="14" fillId="0" borderId="0" xfId="0" applyFont="1" applyAlignment="1">
      <alignment horizontal="center" wrapText="1"/>
    </xf>
    <xf numFmtId="0" fontId="16" fillId="0" borderId="0" xfId="1" applyNumberFormat="1" applyFont="1" applyFill="1" applyBorder="1" applyAlignment="1" applyProtection="1">
      <alignment horizontal="left" vertical="center" indent="1"/>
    </xf>
    <xf numFmtId="4" fontId="0" fillId="0" borderId="0" xfId="0" applyFont="1" applyFill="1" applyBorder="1" applyAlignment="1">
      <alignment horizontal="left" vertical="center" indent="1"/>
    </xf>
    <xf numFmtId="4" fontId="15" fillId="0" borderId="0" xfId="0" applyFont="1" applyFill="1" applyBorder="1" applyAlignment="1">
      <alignment horizontal="left" vertical="center" indent="1"/>
    </xf>
    <xf numFmtId="39" fontId="16" fillId="0" borderId="0" xfId="1" applyNumberFormat="1" applyFont="1" applyFill="1" applyBorder="1" applyAlignment="1">
      <alignment horizontal="center" vertical="center"/>
    </xf>
    <xf numFmtId="0" fontId="20" fillId="0" borderId="0" xfId="3" applyFont="1" applyFill="1" applyBorder="1" applyAlignment="1">
      <alignment horizontal="left" vertical="center" wrapText="1"/>
    </xf>
    <xf numFmtId="4" fontId="15" fillId="0" borderId="0" xfId="0" applyFont="1" applyAlignment="1">
      <alignment horizontal="left" vertical="center" wrapText="1"/>
    </xf>
    <xf numFmtId="0" fontId="15" fillId="0" borderId="0" xfId="0" applyNumberFormat="1" applyFont="1" applyAlignment="1">
      <alignment horizontal="left" vertical="center" indent="1"/>
    </xf>
    <xf numFmtId="4" fontId="15" fillId="7" borderId="0" xfId="0" applyFont="1" applyFill="1" applyAlignment="1">
      <alignment horizontal="left" vertical="center" indent="1"/>
    </xf>
    <xf numFmtId="4" fontId="15" fillId="0" borderId="0" xfId="0" applyFont="1" applyFill="1" applyBorder="1" applyAlignment="1">
      <alignment horizontal="left" vertical="center" wrapText="1" indent="1"/>
    </xf>
    <xf numFmtId="0" fontId="15" fillId="0" borderId="0" xfId="0" applyNumberFormat="1" applyFont="1" applyFill="1" applyBorder="1" applyAlignment="1">
      <alignment horizontal="left" vertical="center" wrapText="1" indent="1"/>
    </xf>
    <xf numFmtId="4" fontId="15" fillId="0" borderId="0" xfId="0" applyFont="1" applyAlignment="1">
      <alignment horizontal="left" vertical="center" indent="1"/>
    </xf>
    <xf numFmtId="0" fontId="15" fillId="0" borderId="0" xfId="0" applyNumberFormat="1" applyFont="1" applyAlignment="1">
      <alignment horizontal="left" vertical="center" wrapText="1" indent="1"/>
    </xf>
    <xf numFmtId="0" fontId="18" fillId="0" borderId="0" xfId="0" applyNumberFormat="1" applyFont="1" applyBorder="1" applyAlignment="1">
      <alignment horizontal="left" vertical="center" wrapText="1" indent="1"/>
    </xf>
    <xf numFmtId="0" fontId="18" fillId="0" borderId="0" xfId="0" applyNumberFormat="1" applyFont="1" applyAlignment="1">
      <alignment horizontal="left" vertical="center" wrapText="1" indent="1"/>
    </xf>
    <xf numFmtId="4" fontId="10" fillId="0" borderId="0" xfId="0" applyFont="1" applyFill="1" applyAlignment="1">
      <alignment vertical="center" wrapText="1"/>
    </xf>
    <xf numFmtId="4" fontId="8" fillId="0" borderId="0" xfId="0" applyFont="1" applyFill="1" applyAlignment="1"/>
    <xf numFmtId="4" fontId="9" fillId="0" borderId="0" xfId="0" applyFont="1" applyFill="1" applyAlignment="1">
      <alignment wrapText="1"/>
    </xf>
    <xf numFmtId="39" fontId="0" fillId="0" borderId="0" xfId="0" applyNumberFormat="1" applyFont="1" applyFill="1" applyAlignment="1"/>
    <xf numFmtId="4" fontId="24" fillId="6" borderId="0" xfId="0" applyFont="1" applyFill="1" applyBorder="1"/>
    <xf numFmtId="4" fontId="24" fillId="6" borderId="0" xfId="0" applyFont="1" applyFill="1" applyBorder="1" applyAlignment="1">
      <alignment horizontal="right" vertical="center" indent="1"/>
    </xf>
    <xf numFmtId="4" fontId="7" fillId="0" borderId="0" xfId="7" applyNumberFormat="1" applyFill="1">
      <alignment vertical="center"/>
    </xf>
    <xf numFmtId="0" fontId="15" fillId="0" borderId="2" xfId="0" applyNumberFormat="1" applyFont="1" applyBorder="1" applyAlignment="1">
      <alignment vertical="center"/>
    </xf>
    <xf numFmtId="0" fontId="19" fillId="0" borderId="1" xfId="3" applyAlignment="1">
      <alignment horizontal="center" vertical="center" wrapText="1"/>
    </xf>
    <xf numFmtId="0" fontId="17" fillId="0" borderId="0" xfId="4" applyFont="1" applyAlignment="1">
      <alignment horizontal="left" vertical="center"/>
    </xf>
    <xf numFmtId="0" fontId="17" fillId="0" borderId="0" xfId="4" applyFont="1" applyAlignment="1">
      <alignment vertical="center"/>
    </xf>
    <xf numFmtId="4" fontId="0" fillId="0" borderId="0" xfId="0" applyFont="1" applyFill="1" applyAlignment="1"/>
  </cellXfs>
  <cellStyles count="8">
    <cellStyle name="20% - Accent1" xfId="6" builtinId="30" customBuiltin="1"/>
    <cellStyle name="Explanatory Text" xfId="4" builtinId="53" customBuiltin="1"/>
    <cellStyle name="Heading 1" xfId="1" builtinId="16" customBuiltin="1"/>
    <cellStyle name="Heading 2" xfId="2" builtinId="17" customBuiltin="1"/>
    <cellStyle name="Heading 3" xfId="3" builtinId="18" customBuiltin="1"/>
    <cellStyle name="Normal" xfId="0" builtinId="0" customBuiltin="1"/>
    <cellStyle name="Title" xfId="7" builtinId="15" customBuiltin="1"/>
    <cellStyle name="Total" xfId="5" builtinId="25" customBuiltin="1"/>
  </cellStyles>
  <dxfs count="120">
    <dxf>
      <font>
        <b val="0"/>
        <i val="0"/>
        <strike val="0"/>
        <condense val="0"/>
        <extend val="0"/>
        <outline val="0"/>
        <shadow val="0"/>
        <u val="none"/>
        <vertAlign val="baseline"/>
        <sz val="10"/>
        <color auto="1"/>
        <name val="Constantia"/>
        <family val="1"/>
        <charset val="238"/>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auto="1"/>
        <name val="Constantia"/>
        <family val="1"/>
        <charset val="238"/>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auto="1"/>
        <name val="Constantia"/>
        <family val="1"/>
        <charset val="238"/>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auto="1"/>
        <name val="Constantia"/>
        <family val="1"/>
        <charset val="238"/>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0"/>
        <color auto="1"/>
        <name val="Constantia"/>
        <family val="1"/>
        <charset val="238"/>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auto="1"/>
        <name val="Constantia"/>
        <family val="1"/>
        <charset val="238"/>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auto="1"/>
        <name val="Constantia"/>
        <family val="1"/>
        <charset val="238"/>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auto="1"/>
        <name val="Constantia"/>
        <family val="1"/>
        <charset val="238"/>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0"/>
        <color auto="1"/>
        <name val="Constantia"/>
        <family val="1"/>
        <charset val="238"/>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auto="1"/>
        <name val="Constantia"/>
        <family val="1"/>
        <charset val="238"/>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auto="1"/>
        <name val="Constantia"/>
        <family val="1"/>
        <charset val="238"/>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auto="1"/>
        <name val="Constantia"/>
        <family val="1"/>
        <charset val="238"/>
        <scheme val="minor"/>
      </font>
      <numFmt numFmtId="0" formatCode="General"/>
      <alignment horizontal="left" vertical="center" textRotation="0" wrapText="1" indent="1" justifyLastLine="0" shrinkToFit="0" readingOrder="0"/>
    </dxf>
    <dxf>
      <font>
        <b val="0"/>
        <i val="0"/>
        <strike val="0"/>
        <condense val="0"/>
        <extend val="0"/>
        <outline val="0"/>
        <shadow val="0"/>
        <u val="none"/>
        <vertAlign val="baseline"/>
        <sz val="10"/>
        <color theme="1"/>
        <name val="Constantia"/>
        <family val="1"/>
        <charset val="238"/>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theme="1"/>
        <name val="Constantia"/>
        <family val="1"/>
        <charset val="238"/>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family val="1"/>
        <charset val="238"/>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family val="1"/>
        <charset val="238"/>
        <scheme val="minor"/>
      </font>
      <numFmt numFmtId="0" formatCode="General"/>
      <alignment horizontal="left" vertical="center" textRotation="0" wrapText="1" indent="1"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horizontal="left" vertical="center" textRotation="0" wrapText="1" indent="1"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b val="0"/>
        <i val="0"/>
        <strike val="0"/>
        <condense val="0"/>
        <extend val="0"/>
        <outline val="0"/>
        <shadow val="0"/>
        <u val="none"/>
        <vertAlign val="baseline"/>
        <sz val="10"/>
        <color theme="1"/>
        <name val="Constantia"/>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0" formatCode="General"/>
      <alignment horizontal="left" vertical="center" textRotation="0" wrapText="1" indent="1" justifyLastLine="0" shrinkToFit="0" readingOrder="0"/>
    </dxf>
    <dxf>
      <font>
        <b val="0"/>
        <i val="0"/>
        <strike val="0"/>
        <condense val="0"/>
        <extend val="0"/>
        <outline val="0"/>
        <shadow val="0"/>
        <u val="none"/>
        <vertAlign val="baseline"/>
        <sz val="10"/>
        <color theme="1"/>
        <name val="Constantia"/>
        <scheme val="minor"/>
      </font>
      <numFmt numFmtId="0" formatCode="General"/>
      <alignment horizontal="left" vertical="center" textRotation="0" wrapText="1" indent="1"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b val="0"/>
        <i val="0"/>
        <strike val="0"/>
        <condense val="0"/>
        <extend val="0"/>
        <outline val="0"/>
        <shadow val="0"/>
        <u val="none"/>
        <vertAlign val="baseline"/>
        <sz val="10"/>
        <color theme="1"/>
        <name val="Constantia"/>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0" formatCode="General"/>
      <alignment horizontal="left" vertical="center" textRotation="0" wrapText="1" indent="1"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b val="0"/>
        <i val="0"/>
        <strike val="0"/>
        <condense val="0"/>
        <extend val="0"/>
        <outline val="0"/>
        <shadow val="0"/>
        <u val="none"/>
        <vertAlign val="baseline"/>
        <sz val="10"/>
        <color theme="1"/>
        <name val="Constantia"/>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7" formatCode="#,##0.00_);\(#,##0.00\)"/>
      <alignment horizontal="general"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onstantia"/>
        <scheme val="minor"/>
      </font>
      <numFmt numFmtId="0" formatCode="General"/>
      <alignment horizontal="left" vertical="center" textRotation="0" wrapText="1" indent="1" justifyLastLine="0" shrinkToFit="0" readingOrder="0"/>
    </dxf>
    <dxf>
      <font>
        <b val="0"/>
        <i val="0"/>
        <strike val="0"/>
        <condense val="0"/>
        <extend val="0"/>
        <outline val="0"/>
        <shadow val="0"/>
        <u val="none"/>
        <vertAlign val="baseline"/>
        <sz val="10"/>
        <color theme="1"/>
        <name val="Constantia"/>
        <scheme val="minor"/>
      </font>
      <numFmt numFmtId="0" formatCode="General"/>
      <alignment horizontal="left" vertical="center" textRotation="0" wrapText="1" indent="1"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7" formatCode="#,##0.00_);\(#,##0.00\)"/>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horizontal="left" vertical="center" textRotation="0" wrapText="1" indent="1" justifyLastLine="0" shrinkToFit="0" readingOrder="0"/>
    </dxf>
    <dxf>
      <font>
        <strike val="0"/>
        <outline val="0"/>
        <shadow val="0"/>
        <u val="none"/>
        <vertAlign val="baseline"/>
        <sz val="10"/>
        <name val="Constantia"/>
      </font>
      <alignment horizontal="left" vertical="center" textRotation="0" wrapText="1" indent="1"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7" formatCode="#,##0.00_);\(#,##0.00\)"/>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horizontal="left" vertical="center" textRotation="0" wrapText="1" indent="1" justifyLastLine="0" shrinkToFit="0" readingOrder="0"/>
    </dxf>
    <dxf>
      <font>
        <strike val="0"/>
        <outline val="0"/>
        <shadow val="0"/>
        <u val="none"/>
        <vertAlign val="baseline"/>
        <sz val="10"/>
        <name val="Constantia"/>
      </font>
      <alignment horizontal="left" vertical="center" textRotation="0" wrapText="1" indent="1"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7" formatCode="#,##0.00_);\(#,##0.00\)"/>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horizontal="left" vertical="center" textRotation="0" wrapText="1" indent="1" justifyLastLine="0" shrinkToFit="0" readingOrder="0"/>
    </dxf>
    <dxf>
      <font>
        <strike val="0"/>
        <outline val="0"/>
        <shadow val="0"/>
        <u val="none"/>
        <vertAlign val="baseline"/>
        <sz val="10"/>
        <name val="Constantia"/>
      </font>
      <alignment horizontal="left" vertical="center" textRotation="0" wrapText="1" indent="1"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7" formatCode="#,##0.00_);\(#,##0.00\)"/>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numFmt numFmtId="0" formatCode="General"/>
      <alignment horizontal="left" vertical="center" textRotation="0" wrapText="1" indent="1" justifyLastLine="0" shrinkToFit="0" readingOrder="0"/>
    </dxf>
    <dxf>
      <font>
        <strike val="0"/>
        <outline val="0"/>
        <shadow val="0"/>
        <u val="none"/>
        <vertAlign val="baseline"/>
        <sz val="10"/>
        <name val="Constantia"/>
      </font>
      <alignment horizontal="left" vertical="center" textRotation="0" wrapText="1" indent="1"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horizontal="left" vertical="center" textRotation="0" wrapText="1" indent="1"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horizontal="general" vertical="center" textRotation="0" wrapText="0" indent="0" justifyLastLine="0" shrinkToFit="0" readingOrder="0"/>
    </dxf>
    <dxf>
      <font>
        <strike val="0"/>
        <outline val="0"/>
        <shadow val="0"/>
        <u val="none"/>
        <vertAlign val="baseline"/>
        <sz val="10"/>
        <color auto="1"/>
        <name val="Constantia"/>
        <scheme val="minor"/>
      </font>
      <alignment vertical="center" textRotation="0" indent="0" justifyLastLine="0" shrinkToFit="0" readingOrder="0"/>
    </dxf>
    <dxf>
      <font>
        <strike val="0"/>
        <outline val="0"/>
        <shadow val="0"/>
        <u val="none"/>
        <vertAlign val="baseline"/>
        <sz val="10"/>
        <color auto="1"/>
        <name val="Constantia"/>
        <scheme val="minor"/>
      </font>
      <alignment vertical="center" textRotation="0" indent="0" justifyLastLine="0" shrinkToFit="0" readingOrder="0"/>
    </dxf>
    <dxf>
      <font>
        <strike val="0"/>
        <outline val="0"/>
        <shadow val="0"/>
        <u val="none"/>
        <vertAlign val="baseline"/>
        <sz val="10"/>
        <color auto="1"/>
        <name val="Constantia"/>
        <scheme val="minor"/>
      </font>
      <alignment vertical="center" textRotation="0" indent="0" justifyLastLine="0" shrinkToFit="0" readingOrder="0"/>
    </dxf>
    <dxf>
      <font>
        <strike val="0"/>
        <outline val="0"/>
        <shadow val="0"/>
        <u val="none"/>
        <vertAlign val="baseline"/>
        <sz val="10"/>
        <color auto="1"/>
        <name val="Constantia"/>
        <scheme val="minor"/>
      </font>
      <alignment horizontal="left" vertical="center" textRotation="0" wrapText="1" indent="1"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name val="Constantia"/>
      </font>
      <alignment vertical="center" textRotation="0" indent="0" justifyLastLine="0" shrinkToFit="0" readingOrder="0"/>
    </dxf>
    <dxf>
      <font>
        <strike val="0"/>
        <outline val="0"/>
        <shadow val="0"/>
        <u val="none"/>
        <vertAlign val="baseline"/>
        <sz val="10"/>
        <color auto="1"/>
        <name val="Constantia"/>
        <scheme val="minor"/>
      </font>
      <fill>
        <patternFill patternType="solid">
          <fgColor indexed="64"/>
          <bgColor theme="7" tint="0.39997558519241921"/>
        </patternFill>
      </fill>
      <alignment horizontal="general" vertical="center" textRotation="0" wrapText="0" indent="0" justifyLastLine="0" shrinkToFit="0" readingOrder="0"/>
    </dxf>
    <dxf>
      <font>
        <b val="0"/>
        <i val="0"/>
      </font>
      <alignment horizontal="left" vertical="center" textRotation="0" wrapText="0" indent="1" justifyLastLine="0" shrinkToFit="0" readingOrder="0"/>
    </dxf>
    <dxf>
      <alignment horizontal="left" vertical="center" textRotation="0" wrapText="0" indent="1" justifyLastLine="0" shrinkToFit="0" readingOrder="0"/>
    </dxf>
    <dxf>
      <font>
        <b/>
      </font>
    </dxf>
    <dxf>
      <fill>
        <patternFill patternType="solid">
          <fgColor theme="7" tint="0.59999389629810485"/>
          <bgColor theme="7" tint="0.59999389629810485"/>
        </patternFill>
      </fill>
    </dxf>
    <dxf>
      <fill>
        <patternFill patternType="solid">
          <fgColor theme="7" tint="0.59999389629810485"/>
          <bgColor theme="7" tint="0.59999389629810485"/>
        </patternFill>
      </fill>
    </dxf>
    <dxf>
      <font>
        <b/>
        <color theme="0"/>
      </font>
      <fill>
        <patternFill patternType="solid">
          <fgColor theme="7"/>
          <bgColor theme="7"/>
        </patternFill>
      </fill>
    </dxf>
    <dxf>
      <font>
        <b/>
        <i/>
        <color auto="1"/>
      </font>
      <fill>
        <patternFill patternType="solid">
          <fgColor theme="7"/>
          <bgColor theme="7" tint="0.59996337778862885"/>
        </patternFill>
      </fill>
    </dxf>
    <dxf>
      <font>
        <b/>
        <i val="0"/>
        <color auto="1"/>
      </font>
      <fill>
        <patternFill patternType="solid">
          <fgColor theme="7"/>
          <bgColor theme="0"/>
        </patternFill>
      </fill>
      <border>
        <top style="double">
          <color theme="7" tint="-0.499984740745262"/>
        </top>
      </border>
    </dxf>
    <dxf>
      <font>
        <b/>
        <i val="0"/>
        <color auto="1"/>
      </font>
      <fill>
        <patternFill patternType="solid">
          <fgColor theme="7"/>
          <bgColor theme="7" tint="0.39994506668294322"/>
        </patternFill>
      </fill>
      <border>
        <bottom style="thin">
          <color theme="0"/>
        </bottom>
      </border>
    </dxf>
    <dxf>
      <font>
        <b val="0"/>
        <i/>
        <color theme="1"/>
      </font>
      <fill>
        <patternFill patternType="solid">
          <fgColor theme="7" tint="0.79998168889431442"/>
          <bgColor theme="7" tint="0.79998168889431442"/>
        </patternFill>
      </fill>
      <border>
        <vertical style="thin">
          <color theme="0"/>
        </vertical>
        <horizontal style="thin">
          <color theme="0"/>
        </horizontal>
      </border>
    </dxf>
  </dxfs>
  <tableStyles count="1" defaultTableStyle="TableStyleMedium2" defaultPivotStyle="PivotStyleLight16">
    <tableStyle name="Wedding Budget" pivot="0" count="7" xr9:uid="{00000000-0011-0000-FFFF-FFFF00000000}">
      <tableStyleElement type="wholeTable" dxfId="119"/>
      <tableStyleElement type="headerRow" dxfId="118"/>
      <tableStyleElement type="totalRow" dxfId="117"/>
      <tableStyleElement type="firstColumn" dxfId="116"/>
      <tableStyleElement type="lastColumn" dxfId="115"/>
      <tableStyleElement type="firstRowStripe" dxfId="114"/>
      <tableStyleElement type="firstColumnStripe" dxfId="11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AEAE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37D8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doughnutChart>
        <c:varyColors val="1"/>
        <c:ser>
          <c:idx val="1"/>
          <c:order val="0"/>
          <c:tx>
            <c:strRef>
              <c:f>'Birthday Budget'!$D$5</c:f>
              <c:strCache>
                <c:ptCount val="1"/>
                <c:pt idx="0">
                  <c:v>ACTUAL</c:v>
                </c:pt>
              </c:strCache>
            </c:strRef>
          </c:tx>
          <c:spPr>
            <a:ln w="12700">
              <a:solidFill>
                <a:schemeClr val="bg1"/>
              </a:solidFill>
            </a:ln>
            <a:effectLst/>
          </c:spPr>
          <c:dPt>
            <c:idx val="0"/>
            <c:bubble3D val="0"/>
            <c:spPr>
              <a:gradFill rotWithShape="1">
                <a:gsLst>
                  <a:gs pos="0">
                    <a:schemeClr val="accent3">
                      <a:shade val="42000"/>
                      <a:satMod val="103000"/>
                      <a:lumMod val="102000"/>
                      <a:tint val="94000"/>
                    </a:schemeClr>
                  </a:gs>
                  <a:gs pos="50000">
                    <a:schemeClr val="accent3">
                      <a:shade val="42000"/>
                      <a:satMod val="110000"/>
                      <a:lumMod val="100000"/>
                      <a:shade val="100000"/>
                    </a:schemeClr>
                  </a:gs>
                  <a:gs pos="100000">
                    <a:schemeClr val="accent3">
                      <a:shade val="42000"/>
                      <a:lumMod val="99000"/>
                      <a:satMod val="120000"/>
                      <a:shade val="78000"/>
                    </a:schemeClr>
                  </a:gs>
                </a:gsLst>
                <a:lin ang="5400000" scaled="0"/>
              </a:gradFill>
              <a:ln w="12700">
                <a:solidFill>
                  <a:schemeClr val="bg1"/>
                </a:solidFill>
              </a:ln>
              <a:effectLst/>
            </c:spPr>
            <c:extLst>
              <c:ext xmlns:c16="http://schemas.microsoft.com/office/drawing/2014/chart" uri="{C3380CC4-5D6E-409C-BE32-E72D297353CC}">
                <c16:uniqueId val="{00000001-680C-4E38-9CFD-DFCD549FCC39}"/>
              </c:ext>
            </c:extLst>
          </c:dPt>
          <c:dPt>
            <c:idx val="1"/>
            <c:bubble3D val="0"/>
            <c:spPr>
              <a:gradFill rotWithShape="1">
                <a:gsLst>
                  <a:gs pos="0">
                    <a:schemeClr val="accent3">
                      <a:shade val="55000"/>
                      <a:satMod val="103000"/>
                      <a:lumMod val="102000"/>
                      <a:tint val="94000"/>
                    </a:schemeClr>
                  </a:gs>
                  <a:gs pos="50000">
                    <a:schemeClr val="accent3">
                      <a:shade val="55000"/>
                      <a:satMod val="110000"/>
                      <a:lumMod val="100000"/>
                      <a:shade val="100000"/>
                    </a:schemeClr>
                  </a:gs>
                  <a:gs pos="100000">
                    <a:schemeClr val="accent3">
                      <a:shade val="55000"/>
                      <a:lumMod val="99000"/>
                      <a:satMod val="120000"/>
                      <a:shade val="78000"/>
                    </a:schemeClr>
                  </a:gs>
                </a:gsLst>
                <a:lin ang="5400000" scaled="0"/>
              </a:gradFill>
              <a:ln w="12700">
                <a:solidFill>
                  <a:schemeClr val="bg1"/>
                </a:solidFill>
              </a:ln>
              <a:effectLst/>
            </c:spPr>
            <c:extLst>
              <c:ext xmlns:c16="http://schemas.microsoft.com/office/drawing/2014/chart" uri="{C3380CC4-5D6E-409C-BE32-E72D297353CC}">
                <c16:uniqueId val="{00000003-680C-4E38-9CFD-DFCD549FCC39}"/>
              </c:ext>
            </c:extLst>
          </c:dPt>
          <c:dPt>
            <c:idx val="2"/>
            <c:bubble3D val="0"/>
            <c:spPr>
              <a:gradFill rotWithShape="1">
                <a:gsLst>
                  <a:gs pos="0">
                    <a:schemeClr val="accent3">
                      <a:shade val="68000"/>
                      <a:satMod val="103000"/>
                      <a:lumMod val="102000"/>
                      <a:tint val="94000"/>
                    </a:schemeClr>
                  </a:gs>
                  <a:gs pos="50000">
                    <a:schemeClr val="accent3">
                      <a:shade val="68000"/>
                      <a:satMod val="110000"/>
                      <a:lumMod val="100000"/>
                      <a:shade val="100000"/>
                    </a:schemeClr>
                  </a:gs>
                  <a:gs pos="100000">
                    <a:schemeClr val="accent3">
                      <a:shade val="68000"/>
                      <a:lumMod val="99000"/>
                      <a:satMod val="120000"/>
                      <a:shade val="78000"/>
                    </a:schemeClr>
                  </a:gs>
                </a:gsLst>
                <a:lin ang="5400000" scaled="0"/>
              </a:gradFill>
              <a:ln w="12700">
                <a:solidFill>
                  <a:schemeClr val="bg1"/>
                </a:solidFill>
              </a:ln>
              <a:effectLst/>
            </c:spPr>
            <c:extLst>
              <c:ext xmlns:c16="http://schemas.microsoft.com/office/drawing/2014/chart" uri="{C3380CC4-5D6E-409C-BE32-E72D297353CC}">
                <c16:uniqueId val="{00000005-680C-4E38-9CFD-DFCD549FCC39}"/>
              </c:ext>
            </c:extLst>
          </c:dPt>
          <c:dPt>
            <c:idx val="3"/>
            <c:bubble3D val="0"/>
            <c:spPr>
              <a:gradFill rotWithShape="1">
                <a:gsLst>
                  <a:gs pos="0">
                    <a:schemeClr val="accent3">
                      <a:shade val="80000"/>
                      <a:satMod val="103000"/>
                      <a:lumMod val="102000"/>
                      <a:tint val="94000"/>
                    </a:schemeClr>
                  </a:gs>
                  <a:gs pos="50000">
                    <a:schemeClr val="accent3">
                      <a:shade val="80000"/>
                      <a:satMod val="110000"/>
                      <a:lumMod val="100000"/>
                      <a:shade val="100000"/>
                    </a:schemeClr>
                  </a:gs>
                  <a:gs pos="100000">
                    <a:schemeClr val="accent3">
                      <a:shade val="80000"/>
                      <a:lumMod val="99000"/>
                      <a:satMod val="120000"/>
                      <a:shade val="78000"/>
                    </a:schemeClr>
                  </a:gs>
                </a:gsLst>
                <a:lin ang="5400000" scaled="0"/>
              </a:gradFill>
              <a:ln w="12700">
                <a:solidFill>
                  <a:schemeClr val="bg1"/>
                </a:solidFill>
              </a:ln>
              <a:effectLst/>
            </c:spPr>
            <c:extLst>
              <c:ext xmlns:c16="http://schemas.microsoft.com/office/drawing/2014/chart" uri="{C3380CC4-5D6E-409C-BE32-E72D297353CC}">
                <c16:uniqueId val="{00000007-680C-4E38-9CFD-DFCD549FCC39}"/>
              </c:ext>
            </c:extLst>
          </c:dPt>
          <c:dPt>
            <c:idx val="4"/>
            <c:bubble3D val="0"/>
            <c:spPr>
              <a:gradFill rotWithShape="1">
                <a:gsLst>
                  <a:gs pos="0">
                    <a:schemeClr val="accent3">
                      <a:shade val="93000"/>
                      <a:satMod val="103000"/>
                      <a:lumMod val="102000"/>
                      <a:tint val="94000"/>
                    </a:schemeClr>
                  </a:gs>
                  <a:gs pos="50000">
                    <a:schemeClr val="accent3">
                      <a:shade val="93000"/>
                      <a:satMod val="110000"/>
                      <a:lumMod val="100000"/>
                      <a:shade val="100000"/>
                    </a:schemeClr>
                  </a:gs>
                  <a:gs pos="100000">
                    <a:schemeClr val="accent3">
                      <a:shade val="93000"/>
                      <a:lumMod val="99000"/>
                      <a:satMod val="120000"/>
                      <a:shade val="78000"/>
                    </a:schemeClr>
                  </a:gs>
                </a:gsLst>
                <a:lin ang="5400000" scaled="0"/>
              </a:gradFill>
              <a:ln w="12700">
                <a:solidFill>
                  <a:schemeClr val="bg1"/>
                </a:solidFill>
              </a:ln>
              <a:effectLst/>
            </c:spPr>
            <c:extLst>
              <c:ext xmlns:c16="http://schemas.microsoft.com/office/drawing/2014/chart" uri="{C3380CC4-5D6E-409C-BE32-E72D297353CC}">
                <c16:uniqueId val="{00000009-680C-4E38-9CFD-DFCD549FCC39}"/>
              </c:ext>
            </c:extLst>
          </c:dPt>
          <c:dPt>
            <c:idx val="5"/>
            <c:bubble3D val="0"/>
            <c:spPr>
              <a:gradFill rotWithShape="1">
                <a:gsLst>
                  <a:gs pos="0">
                    <a:schemeClr val="accent3">
                      <a:tint val="94000"/>
                      <a:satMod val="103000"/>
                      <a:lumMod val="102000"/>
                      <a:tint val="94000"/>
                    </a:schemeClr>
                  </a:gs>
                  <a:gs pos="50000">
                    <a:schemeClr val="accent3">
                      <a:tint val="94000"/>
                      <a:satMod val="110000"/>
                      <a:lumMod val="100000"/>
                      <a:shade val="100000"/>
                    </a:schemeClr>
                  </a:gs>
                  <a:gs pos="100000">
                    <a:schemeClr val="accent3">
                      <a:tint val="94000"/>
                      <a:lumMod val="99000"/>
                      <a:satMod val="120000"/>
                      <a:shade val="78000"/>
                    </a:schemeClr>
                  </a:gs>
                </a:gsLst>
                <a:lin ang="5400000" scaled="0"/>
              </a:gradFill>
              <a:ln w="12700">
                <a:solidFill>
                  <a:schemeClr val="bg1"/>
                </a:solidFill>
              </a:ln>
              <a:effectLst/>
            </c:spPr>
            <c:extLst>
              <c:ext xmlns:c16="http://schemas.microsoft.com/office/drawing/2014/chart" uri="{C3380CC4-5D6E-409C-BE32-E72D297353CC}">
                <c16:uniqueId val="{0000000B-680C-4E38-9CFD-DFCD549FCC39}"/>
              </c:ext>
            </c:extLst>
          </c:dPt>
          <c:dPt>
            <c:idx val="6"/>
            <c:bubble3D val="0"/>
            <c:spPr>
              <a:gradFill rotWithShape="1">
                <a:gsLst>
                  <a:gs pos="0">
                    <a:schemeClr val="accent3">
                      <a:tint val="81000"/>
                      <a:satMod val="103000"/>
                      <a:lumMod val="102000"/>
                      <a:tint val="94000"/>
                    </a:schemeClr>
                  </a:gs>
                  <a:gs pos="50000">
                    <a:schemeClr val="accent3">
                      <a:tint val="81000"/>
                      <a:satMod val="110000"/>
                      <a:lumMod val="100000"/>
                      <a:shade val="100000"/>
                    </a:schemeClr>
                  </a:gs>
                  <a:gs pos="100000">
                    <a:schemeClr val="accent3">
                      <a:tint val="81000"/>
                      <a:lumMod val="99000"/>
                      <a:satMod val="120000"/>
                      <a:shade val="78000"/>
                    </a:schemeClr>
                  </a:gs>
                </a:gsLst>
                <a:lin ang="5400000" scaled="0"/>
              </a:gradFill>
              <a:ln w="12700">
                <a:solidFill>
                  <a:schemeClr val="bg1"/>
                </a:solidFill>
              </a:ln>
              <a:effectLst/>
            </c:spPr>
            <c:extLst>
              <c:ext xmlns:c16="http://schemas.microsoft.com/office/drawing/2014/chart" uri="{C3380CC4-5D6E-409C-BE32-E72D297353CC}">
                <c16:uniqueId val="{0000000D-680C-4E38-9CFD-DFCD549FCC39}"/>
              </c:ext>
            </c:extLst>
          </c:dPt>
          <c:dPt>
            <c:idx val="7"/>
            <c:bubble3D val="0"/>
            <c:spPr>
              <a:gradFill rotWithShape="1">
                <a:gsLst>
                  <a:gs pos="0">
                    <a:schemeClr val="accent3">
                      <a:tint val="69000"/>
                      <a:satMod val="103000"/>
                      <a:lumMod val="102000"/>
                      <a:tint val="94000"/>
                    </a:schemeClr>
                  </a:gs>
                  <a:gs pos="50000">
                    <a:schemeClr val="accent3">
                      <a:tint val="69000"/>
                      <a:satMod val="110000"/>
                      <a:lumMod val="100000"/>
                      <a:shade val="100000"/>
                    </a:schemeClr>
                  </a:gs>
                  <a:gs pos="100000">
                    <a:schemeClr val="accent3">
                      <a:tint val="69000"/>
                      <a:lumMod val="99000"/>
                      <a:satMod val="120000"/>
                      <a:shade val="78000"/>
                    </a:schemeClr>
                  </a:gs>
                </a:gsLst>
                <a:lin ang="5400000" scaled="0"/>
              </a:gradFill>
              <a:ln w="12700">
                <a:solidFill>
                  <a:schemeClr val="bg1"/>
                </a:solidFill>
              </a:ln>
              <a:effectLst/>
            </c:spPr>
            <c:extLst>
              <c:ext xmlns:c16="http://schemas.microsoft.com/office/drawing/2014/chart" uri="{C3380CC4-5D6E-409C-BE32-E72D297353CC}">
                <c16:uniqueId val="{0000000F-680C-4E38-9CFD-DFCD549FCC39}"/>
              </c:ext>
            </c:extLst>
          </c:dPt>
          <c:dPt>
            <c:idx val="8"/>
            <c:bubble3D val="0"/>
            <c:spPr>
              <a:gradFill rotWithShape="1">
                <a:gsLst>
                  <a:gs pos="0">
                    <a:schemeClr val="accent3">
                      <a:tint val="56000"/>
                      <a:satMod val="103000"/>
                      <a:lumMod val="102000"/>
                      <a:tint val="94000"/>
                    </a:schemeClr>
                  </a:gs>
                  <a:gs pos="50000">
                    <a:schemeClr val="accent3">
                      <a:tint val="56000"/>
                      <a:satMod val="110000"/>
                      <a:lumMod val="100000"/>
                      <a:shade val="100000"/>
                    </a:schemeClr>
                  </a:gs>
                  <a:gs pos="100000">
                    <a:schemeClr val="accent3">
                      <a:tint val="56000"/>
                      <a:lumMod val="99000"/>
                      <a:satMod val="120000"/>
                      <a:shade val="78000"/>
                    </a:schemeClr>
                  </a:gs>
                </a:gsLst>
                <a:lin ang="5400000" scaled="0"/>
              </a:gradFill>
              <a:ln w="12700">
                <a:solidFill>
                  <a:schemeClr val="bg1"/>
                </a:solidFill>
              </a:ln>
              <a:effectLst/>
            </c:spPr>
            <c:extLst>
              <c:ext xmlns:c16="http://schemas.microsoft.com/office/drawing/2014/chart" uri="{C3380CC4-5D6E-409C-BE32-E72D297353CC}">
                <c16:uniqueId val="{00000011-680C-4E38-9CFD-DFCD549FCC39}"/>
              </c:ext>
            </c:extLst>
          </c:dPt>
          <c:dPt>
            <c:idx val="9"/>
            <c:bubble3D val="0"/>
            <c:spPr>
              <a:gradFill rotWithShape="1">
                <a:gsLst>
                  <a:gs pos="0">
                    <a:schemeClr val="accent3">
                      <a:tint val="43000"/>
                      <a:satMod val="103000"/>
                      <a:lumMod val="102000"/>
                      <a:tint val="94000"/>
                    </a:schemeClr>
                  </a:gs>
                  <a:gs pos="50000">
                    <a:schemeClr val="accent3">
                      <a:tint val="43000"/>
                      <a:satMod val="110000"/>
                      <a:lumMod val="100000"/>
                      <a:shade val="100000"/>
                    </a:schemeClr>
                  </a:gs>
                  <a:gs pos="100000">
                    <a:schemeClr val="accent3">
                      <a:tint val="43000"/>
                      <a:lumMod val="99000"/>
                      <a:satMod val="120000"/>
                      <a:shade val="78000"/>
                    </a:schemeClr>
                  </a:gs>
                </a:gsLst>
                <a:lin ang="5400000" scaled="0"/>
              </a:gradFill>
              <a:ln w="12700">
                <a:solidFill>
                  <a:schemeClr val="bg1"/>
                </a:solidFill>
              </a:ln>
              <a:effectLst/>
            </c:spPr>
            <c:extLst>
              <c:ext xmlns:c16="http://schemas.microsoft.com/office/drawing/2014/chart" uri="{C3380CC4-5D6E-409C-BE32-E72D297353CC}">
                <c16:uniqueId val="{00000013-680C-4E38-9CFD-DFCD549FCC39}"/>
              </c:ext>
            </c:extLst>
          </c:dPt>
          <c:dLbls>
            <c:dLbl>
              <c:idx val="1"/>
              <c:layout>
                <c:manualLayout>
                  <c:x val="3.3636998844721343E-2"/>
                  <c:y val="0"/>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680C-4E38-9CFD-DFCD549FCC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'Birthday Budget'!$B$6:$B$15</c:f>
              <c:strCache>
                <c:ptCount val="10"/>
                <c:pt idx="0">
                  <c:v>Apparel</c:v>
                </c:pt>
                <c:pt idx="1">
                  <c:v>Reception</c:v>
                </c:pt>
                <c:pt idx="2">
                  <c:v>Music</c:v>
                </c:pt>
                <c:pt idx="3">
                  <c:v>Printing</c:v>
                </c:pt>
                <c:pt idx="4">
                  <c:v>Photography</c:v>
                </c:pt>
                <c:pt idx="5">
                  <c:v>Decorations</c:v>
                </c:pt>
                <c:pt idx="6">
                  <c:v>Flowers</c:v>
                </c:pt>
                <c:pt idx="7">
                  <c:v>Gifts</c:v>
                </c:pt>
                <c:pt idx="8">
                  <c:v>Travel</c:v>
                </c:pt>
                <c:pt idx="9">
                  <c:v>Other</c:v>
                </c:pt>
              </c:strCache>
            </c:strRef>
          </c:cat>
          <c:val>
            <c:numRef>
              <c:f>'Birthday Budget'!$D$6:$D$15</c:f>
              <c:numCache>
                <c:formatCode>#,##0.00</c:formatCode>
                <c:ptCount val="10"/>
                <c:pt idx="0">
                  <c:v>9760</c:v>
                </c:pt>
                <c:pt idx="1">
                  <c:v>918</c:v>
                </c:pt>
                <c:pt idx="2">
                  <c:v>400</c:v>
                </c:pt>
                <c:pt idx="3">
                  <c:v>870</c:v>
                </c:pt>
                <c:pt idx="4">
                  <c:v>1575</c:v>
                </c:pt>
                <c:pt idx="5">
                  <c:v>720</c:v>
                </c:pt>
                <c:pt idx="6">
                  <c:v>850</c:v>
                </c:pt>
                <c:pt idx="7">
                  <c:v>1075</c:v>
                </c:pt>
                <c:pt idx="8">
                  <c:v>165</c:v>
                </c:pt>
                <c:pt idx="9">
                  <c:v>1021</c:v>
                </c:pt>
              </c:numCache>
            </c:numRef>
          </c:val>
          <c:extLst>
            <c:ext xmlns:c16="http://schemas.microsoft.com/office/drawing/2014/chart" uri="{C3380CC4-5D6E-409C-BE32-E72D297353CC}">
              <c16:uniqueId val="{00000014-680C-4E38-9CFD-DFCD549FCC39}"/>
            </c:ext>
          </c:extLst>
        </c:ser>
        <c:dLbls>
          <c:showLegendKey val="0"/>
          <c:showVal val="0"/>
          <c:showCatName val="1"/>
          <c:showSerName val="0"/>
          <c:showPercent val="1"/>
          <c:showBubbleSize val="0"/>
          <c:showLeaderLines val="0"/>
        </c:dLbls>
        <c:firstSliceAng val="360"/>
        <c:holeSize val="50"/>
      </c:doughnutChart>
      <c:spPr>
        <a:noFill/>
        <a:ln>
          <a:noFill/>
        </a:ln>
        <a:effectLst/>
      </c:spPr>
    </c:plotArea>
    <c:plotVisOnly val="1"/>
    <c:dispBlanksAs val="gap"/>
    <c:showDLblsOverMax val="0"/>
  </c:chart>
  <c:spPr>
    <a:solidFill>
      <a:schemeClr val="accent4">
        <a:lumMod val="20000"/>
        <a:lumOff val="80000"/>
      </a:schemeClr>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18</xdr:row>
      <xdr:rowOff>38101</xdr:rowOff>
    </xdr:from>
    <xdr:to>
      <xdr:col>4</xdr:col>
      <xdr:colOff>752475</xdr:colOff>
      <xdr:row>36</xdr:row>
      <xdr:rowOff>66675</xdr:rowOff>
    </xdr:to>
    <xdr:graphicFrame macro="">
      <xdr:nvGraphicFramePr>
        <xdr:cNvPr id="4" name="WeddingBudgetSummary" descr="Pie chart showing each category expense percentage">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0</xdr:row>
      <xdr:rowOff>114301</xdr:rowOff>
    </xdr:from>
    <xdr:to>
      <xdr:col>3</xdr:col>
      <xdr:colOff>1266825</xdr:colOff>
      <xdr:row>0</xdr:row>
      <xdr:rowOff>1495425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266700" y="114301"/>
          <a:ext cx="4410075" cy="1381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1" i="1">
              <a:solidFill>
                <a:sysClr val="windowText" lastClr="000000"/>
              </a:solidFill>
              <a:latin typeface="Constantia" panose="02030602050306030303" pitchFamily="18" charset="0"/>
            </a:rPr>
            <a:t>Birthday</a:t>
          </a:r>
          <a:r>
            <a:rPr lang="pl-PL" sz="2400" b="1" i="1">
              <a:solidFill>
                <a:sysClr val="windowText" lastClr="000000"/>
              </a:solidFill>
              <a:latin typeface="Constantia" panose="02030602050306030303" pitchFamily="18" charset="0"/>
            </a:rPr>
            <a:t> Budget Summary</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BudgetSummary" displayName="BudgetSummary" ref="B5:E16" totalsRowCount="1" headerRowDxfId="112">
  <autoFilter ref="B5:E15" xr:uid="{00000000-0009-0000-0100-00000B000000}"/>
  <tableColumns count="4">
    <tableColumn id="1" xr3:uid="{00000000-0010-0000-0000-000001000000}" name="CATEGORY" totalsRowLabel="Total Expenses" dataDxfId="111" totalsRowDxfId="110"/>
    <tableColumn id="2" xr3:uid="{00000000-0010-0000-0000-000002000000}" name="ESTIMATED" totalsRowFunction="sum"/>
    <tableColumn id="3" xr3:uid="{00000000-0010-0000-0000-000003000000}" name="ACTUAL" totalsRowFunction="sum"/>
    <tableColumn id="4" xr3:uid="{00000000-0010-0000-0000-000004000000}" name="OVER/UNDER" totalsRowFunction="sum">
      <calculatedColumnFormula>BudgetSummary[[#This Row],[ESTIMATED]]-BudgetSummary[[#This Row],[ACTUAL]]</calculatedColumnFormula>
    </tableColumn>
  </tableColumns>
  <tableStyleInfo name="Wedding Budget" showFirstColumn="1" showLastColumn="0" showRowStripes="1" showColumnStripes="0"/>
  <extLst>
    <ext xmlns:x14="http://schemas.microsoft.com/office/spreadsheetml/2009/9/main" uri="{504A1905-F514-4f6f-8877-14C23A59335A}">
      <x14:table altTextSummary="Category, Estimated and Actual cost, and Over or Under amounts with bar are auto updated in this tabl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9000000}" name="Travel" displayName="Travel" ref="B97:E101" totalsRowCount="1" headerRowDxfId="33" dataDxfId="32" totalsRowDxfId="31">
  <autoFilter ref="B97:E100" xr:uid="{00000000-0009-0000-0100-000014000000}"/>
  <tableColumns count="4">
    <tableColumn id="1" xr3:uid="{00000000-0010-0000-0900-000001000000}" name="CATEGORY" totalsRowLabel="Travel/Transportation Total" dataDxfId="30" totalsRowDxfId="29"/>
    <tableColumn id="2" xr3:uid="{00000000-0010-0000-0900-000002000000}" name="ESTIMATED" totalsRowFunction="sum" dataDxfId="28" totalsRowDxfId="27"/>
    <tableColumn id="3" xr3:uid="{00000000-0010-0000-0900-000003000000}" name="ACTUAL" totalsRowFunction="sum" dataDxfId="26" totalsRowDxfId="25"/>
    <tableColumn id="4" xr3:uid="{00000000-0010-0000-0900-000004000000}" name="OVER/UNDER" totalsRowFunction="sum" dataDxfId="24" totalsRowDxfId="23">
      <calculatedColumnFormula>Expenses!$C98-Expenses!$D98</calculatedColumnFormula>
    </tableColumn>
  </tableColumns>
  <tableStyleInfo name="Wedding Budget" showFirstColumn="1" showLastColumn="0" showRowStripes="1" showColumnStripes="0"/>
  <extLst>
    <ext xmlns:x14="http://schemas.microsoft.com/office/spreadsheetml/2009/9/main" uri="{504A1905-F514-4f6f-8877-14C23A59335A}">
      <x14:table altTextSummary="Enter Category item and Estimated and Actual Travel and Transportation Costs in this table. Over or Under Amount, and Total are auto calculated, and icon is upd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A000000}" name="OtherExpenses" displayName="OtherExpenses" ref="B105:E116" totalsRowCount="1" headerRowDxfId="22" dataDxfId="21" totalsRowDxfId="20">
  <autoFilter ref="B105:E115" xr:uid="{00000000-0009-0000-0100-000015000000}"/>
  <tableColumns count="4">
    <tableColumn id="1" xr3:uid="{00000000-0010-0000-0A00-000001000000}" name="CATEGORY" totalsRowLabel="Other Expenses Total" dataDxfId="19" totalsRowDxfId="11"/>
    <tableColumn id="2" xr3:uid="{00000000-0010-0000-0A00-000002000000}" name="ESTIMATED" totalsRowFunction="sum" dataDxfId="18" totalsRowDxfId="10"/>
    <tableColumn id="3" xr3:uid="{00000000-0010-0000-0A00-000003000000}" name="ACTUAL" totalsRowFunction="sum" dataDxfId="17" totalsRowDxfId="9"/>
    <tableColumn id="4" xr3:uid="{00000000-0010-0000-0A00-000004000000}" name="OVER/UNDER" totalsRowFunction="sum" dataDxfId="16" totalsRowDxfId="8">
      <calculatedColumnFormula>Expenses!$C106-Expenses!$D106</calculatedColumnFormula>
    </tableColumn>
  </tableColumns>
  <tableStyleInfo name="Wedding Budget" showFirstColumn="1" showLastColumn="0" showRowStripes="1" showColumnStripes="0"/>
  <extLst>
    <ext xmlns:x14="http://schemas.microsoft.com/office/spreadsheetml/2009/9/main" uri="{504A1905-F514-4f6f-8877-14C23A59335A}">
      <x14:table altTextSummary="Enter Category item and Estimated and Actual Other Expenses in this table. Over or Under Amount, and Total are auto calculated, and icon is upd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1000000}" name="Apparel" displayName="Apparel" ref="B4:E18" totalsRowCount="1" headerRowDxfId="109" dataDxfId="108" totalsRowDxfId="107">
  <autoFilter ref="B4:E17" xr:uid="{00000000-0009-0000-0100-00000C000000}"/>
  <tableColumns count="4">
    <tableColumn id="1" xr3:uid="{00000000-0010-0000-0100-000001000000}" name="CATEGORY" totalsRowLabel="Apparel Total" dataDxfId="106" totalsRowDxfId="7"/>
    <tableColumn id="2" xr3:uid="{00000000-0010-0000-0100-000002000000}" name="ESTIMATED" totalsRowFunction="sum" dataDxfId="105" totalsRowDxfId="6"/>
    <tableColumn id="3" xr3:uid="{00000000-0010-0000-0100-000003000000}" name="ACTUAL" totalsRowFunction="sum" dataDxfId="104" totalsRowDxfId="5"/>
    <tableColumn id="4" xr3:uid="{00000000-0010-0000-0100-000004000000}" name="OVER/UNDER" totalsRowFunction="sum" dataDxfId="103" totalsRowDxfId="4">
      <calculatedColumnFormula>Expenses!$C5-Expenses!$D5</calculatedColumnFormula>
    </tableColumn>
  </tableColumns>
  <tableStyleInfo name="Wedding Budget" showFirstColumn="1" showLastColumn="0" showRowStripes="1" showColumnStripes="0"/>
  <extLst>
    <ext xmlns:x14="http://schemas.microsoft.com/office/spreadsheetml/2009/9/main" uri="{504A1905-F514-4f6f-8877-14C23A59335A}">
      <x14:table altTextSummary="Enter Category item and Estimated and Actual Apparel Costs in this table. Over or Under Amount, and Total are auto calculated, and icon is upd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2000000}" name="Reception" displayName="Reception" ref="B22:E31" totalsRowCount="1" headerRowDxfId="102" dataDxfId="101" totalsRowDxfId="100">
  <autoFilter ref="B22:E30" xr:uid="{00000000-0009-0000-0100-00000D000000}"/>
  <tableColumns count="4">
    <tableColumn id="1" xr3:uid="{00000000-0010-0000-0200-000001000000}" name="CATEGORY" totalsRowLabel="Reception Total" dataDxfId="99" totalsRowDxfId="3"/>
    <tableColumn id="2" xr3:uid="{00000000-0010-0000-0200-000002000000}" name="ESTIMATED" totalsRowFunction="sum" dataDxfId="98" totalsRowDxfId="2"/>
    <tableColumn id="3" xr3:uid="{00000000-0010-0000-0200-000003000000}" name="ACTUAL" totalsRowFunction="sum" dataDxfId="97" totalsRowDxfId="1"/>
    <tableColumn id="4" xr3:uid="{00000000-0010-0000-0200-000004000000}" name="OVER/UNDER" totalsRowFunction="sum" dataDxfId="96" totalsRowDxfId="0">
      <calculatedColumnFormula>Expenses!$C23-Expenses!$D23</calculatedColumnFormula>
    </tableColumn>
  </tableColumns>
  <tableStyleInfo name="Wedding Budget" showFirstColumn="1" showLastColumn="0" showRowStripes="1" showColumnStripes="0"/>
  <extLst>
    <ext xmlns:x14="http://schemas.microsoft.com/office/spreadsheetml/2009/9/main" uri="{504A1905-F514-4f6f-8877-14C23A59335A}">
      <x14:table altTextSummary="Enter Category item and Estimated and Actual Reception Costs excluding Entertainment and Decorations costs in this table. Over or Under Amount, and Total are auto calculated, and icon is upd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3000000}" name="Music" displayName="Music" ref="B36:E39" totalsRowCount="1" headerRowDxfId="95" dataDxfId="94" totalsRowDxfId="93">
  <autoFilter ref="B36:E38" xr:uid="{00000000-0009-0000-0100-00000E000000}"/>
  <tableColumns count="4">
    <tableColumn id="1" xr3:uid="{00000000-0010-0000-0300-000001000000}" name="CATEGORY" totalsRowLabel="Music/Entertainment Total" dataDxfId="92" totalsRowDxfId="91"/>
    <tableColumn id="2" xr3:uid="{00000000-0010-0000-0300-000002000000}" name="ESTIMATED" totalsRowFunction="sum" dataDxfId="90" totalsRowDxfId="89"/>
    <tableColumn id="3" xr3:uid="{00000000-0010-0000-0300-000003000000}" name="ACTUAL" totalsRowFunction="sum" dataDxfId="88" totalsRowDxfId="87"/>
    <tableColumn id="4" xr3:uid="{00000000-0010-0000-0300-000004000000}" name="OVER/UNDER" totalsRowFunction="sum" dataDxfId="86" totalsRowDxfId="85">
      <calculatedColumnFormula>Expenses!$C37-Expenses!$D37</calculatedColumnFormula>
    </tableColumn>
  </tableColumns>
  <tableStyleInfo name="Wedding Budget" showFirstColumn="1" showLastColumn="0" showRowStripes="1" showColumnStripes="0"/>
  <extLst>
    <ext xmlns:x14="http://schemas.microsoft.com/office/spreadsheetml/2009/9/main" uri="{504A1905-F514-4f6f-8877-14C23A59335A}">
      <x14:table altTextSummary="Enter Category item and Estimated and Actual Music and Entertainment Costs in this table. Over or Under Amount, and Total are auto calculated, and icon is upd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Printing" displayName="Printing" ref="B43:E53" totalsRowCount="1" headerRowDxfId="84" dataDxfId="83" totalsRowDxfId="82">
  <autoFilter ref="B43:E52" xr:uid="{00000000-0009-0000-0100-00000F000000}"/>
  <tableColumns count="4">
    <tableColumn id="1" xr3:uid="{00000000-0010-0000-0400-000001000000}" name="CATEGORY" totalsRowLabel="Printing /Stationery Total" dataDxfId="81" totalsRowDxfId="80"/>
    <tableColumn id="2" xr3:uid="{00000000-0010-0000-0400-000002000000}" name="ESTIMATED" totalsRowFunction="sum" dataDxfId="79" totalsRowDxfId="78"/>
    <tableColumn id="3" xr3:uid="{00000000-0010-0000-0400-000003000000}" name="ACTUAL" totalsRowFunction="sum" dataDxfId="77" totalsRowDxfId="76"/>
    <tableColumn id="4" xr3:uid="{00000000-0010-0000-0400-000004000000}" name="OVER/UNDER" totalsRowFunction="sum" dataDxfId="75" totalsRowDxfId="74">
      <calculatedColumnFormula>Expenses!$C44-Expenses!$D44</calculatedColumnFormula>
    </tableColumn>
  </tableColumns>
  <tableStyleInfo name="Wedding Budget" showFirstColumn="1" showLastColumn="0" showRowStripes="1" showColumnStripes="0"/>
  <extLst>
    <ext xmlns:x14="http://schemas.microsoft.com/office/spreadsheetml/2009/9/main" uri="{504A1905-F514-4f6f-8877-14C23A59335A}">
      <x14:table altTextSummary="Enter Category item and Estimated and Actual Printing and Stationery Costs in this table. Over or Under Amount, and Total are auto calculated, and icon is upd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5000000}" name="Photography" displayName="Photography" ref="B57:E62" totalsRowCount="1" headerRowDxfId="73" dataDxfId="72" totalsRowDxfId="71">
  <autoFilter ref="B57:E61" xr:uid="{00000000-0009-0000-0100-000010000000}">
    <filterColumn colId="0" hiddenButton="1"/>
    <filterColumn colId="1" hiddenButton="1"/>
    <filterColumn colId="2" hiddenButton="1"/>
    <filterColumn colId="3" hiddenButton="1"/>
  </autoFilter>
  <tableColumns count="4">
    <tableColumn id="1" xr3:uid="{00000000-0010-0000-0500-000001000000}" name="CATEGORY" totalsRowLabel="Photography Total" dataDxfId="70" totalsRowDxfId="69"/>
    <tableColumn id="2" xr3:uid="{00000000-0010-0000-0500-000002000000}" name="ESTIMATED" totalsRowFunction="sum" dataDxfId="68" totalsRowDxfId="67"/>
    <tableColumn id="3" xr3:uid="{00000000-0010-0000-0500-000003000000}" name="ACTUAL" totalsRowFunction="sum" dataDxfId="66" totalsRowDxfId="65"/>
    <tableColumn id="4" xr3:uid="{00000000-0010-0000-0500-000004000000}" name="OVER/UNDER" totalsRowFunction="sum" dataDxfId="64" totalsRowDxfId="63">
      <calculatedColumnFormula>Expenses!$C58-Expenses!$D58</calculatedColumnFormula>
    </tableColumn>
  </tableColumns>
  <tableStyleInfo name="Wedding Budget" showFirstColumn="1" showLastColumn="0" showRowStripes="1" showColumnStripes="0"/>
  <extLst>
    <ext xmlns:x14="http://schemas.microsoft.com/office/spreadsheetml/2009/9/main" uri="{504A1905-F514-4f6f-8877-14C23A59335A}">
      <x14:table altTextSummary="Enter Category item and Estimated and Actual Photography Costs in this table. Over or Under Amount, and Total are auto calculated, and icon is upd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6000000}" name="Decorations" displayName="Decorations" ref="B66:E72" totalsRowCount="1" headerRowDxfId="62" dataDxfId="61" totalsRowDxfId="60">
  <autoFilter ref="B66:E71" xr:uid="{00000000-0009-0000-0100-000011000000}"/>
  <tableColumns count="4">
    <tableColumn id="1" xr3:uid="{00000000-0010-0000-0600-000001000000}" name="CATEGORY" totalsRowLabel="Decorations Total" dataDxfId="59" totalsRowDxfId="58"/>
    <tableColumn id="2" xr3:uid="{00000000-0010-0000-0600-000002000000}" name="ESTIMATED" totalsRowFunction="sum" dataDxfId="57" totalsRowDxfId="56"/>
    <tableColumn id="3" xr3:uid="{00000000-0010-0000-0600-000003000000}" name="ACTUAL" totalsRowFunction="sum" dataDxfId="55" totalsRowDxfId="54"/>
    <tableColumn id="4" xr3:uid="{00000000-0010-0000-0600-000004000000}" name="OVER/UNDER" totalsRowFunction="sum" dataDxfId="53" totalsRowDxfId="52">
      <calculatedColumnFormula>Expenses!$C67-Expenses!$D67</calculatedColumnFormula>
    </tableColumn>
  </tableColumns>
  <tableStyleInfo name="Wedding Budget" showFirstColumn="1" showLastColumn="0" showRowStripes="1" showColumnStripes="0"/>
  <extLst>
    <ext xmlns:x14="http://schemas.microsoft.com/office/spreadsheetml/2009/9/main" uri="{504A1905-F514-4f6f-8877-14C23A59335A}">
      <x14:table altTextSummary="Enter Category item and Estimated and Actual Decorations costs excluding flowers costs in this table. Over or Under Amount, and Total are auto calculated, and icon is upd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7000000}" name="Flowers" displayName="Flowers" ref="B77:E83" totalsRowCount="1" headerRowDxfId="51" dataDxfId="50" totalsRowDxfId="49">
  <autoFilter ref="B77:E82" xr:uid="{00000000-0009-0000-0100-000012000000}"/>
  <tableColumns count="4">
    <tableColumn id="1" xr3:uid="{00000000-0010-0000-0700-000001000000}" name="CATEGORY" totalsRowLabel="Flowers Total" dataDxfId="48" totalsRowDxfId="47"/>
    <tableColumn id="2" xr3:uid="{00000000-0010-0000-0700-000002000000}" name="ESTIMATED" totalsRowFunction="sum" dataDxfId="46" totalsRowDxfId="45"/>
    <tableColumn id="3" xr3:uid="{00000000-0010-0000-0700-000003000000}" name="ACTUAL" totalsRowFunction="sum" dataDxfId="44" totalsRowDxfId="43"/>
    <tableColumn id="4" xr3:uid="{00000000-0010-0000-0700-000004000000}" name="OVER/UNDER" totalsRowFunction="sum" dataDxfId="42" totalsRowDxfId="41">
      <calculatedColumnFormula>Expenses!$C78-Expenses!$D78</calculatedColumnFormula>
    </tableColumn>
  </tableColumns>
  <tableStyleInfo name="Wedding Budget" showFirstColumn="1" showLastColumn="0" showRowStripes="1" showColumnStripes="0"/>
  <extLst>
    <ext xmlns:x14="http://schemas.microsoft.com/office/spreadsheetml/2009/9/main" uri="{504A1905-F514-4f6f-8877-14C23A59335A}">
      <x14:table altTextSummary="Enter Category item and Estimated and Actual Flowers costs in this table. Over or Under Amount, and Total are auto calculated, and icon is upd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8000000}" name="Gifts" displayName="Gifts" ref="B87:E93" totalsRowCount="1" headerRowDxfId="40" dataDxfId="39" totalsRowDxfId="38">
  <autoFilter ref="B87:E92" xr:uid="{00000000-0009-0000-0100-000013000000}"/>
  <tableColumns count="4">
    <tableColumn id="1" xr3:uid="{00000000-0010-0000-0800-000001000000}" name="CATEGORY" totalsRowLabel="Gifts Total" dataDxfId="37" totalsRowDxfId="15"/>
    <tableColumn id="2" xr3:uid="{00000000-0010-0000-0800-000002000000}" name="ESTIMATED" totalsRowFunction="sum" dataDxfId="36" totalsRowDxfId="14"/>
    <tableColumn id="3" xr3:uid="{00000000-0010-0000-0800-000003000000}" name="ACTUAL" totalsRowFunction="sum" dataDxfId="35" totalsRowDxfId="13"/>
    <tableColumn id="4" xr3:uid="{00000000-0010-0000-0800-000004000000}" name="OVER/UNDER" totalsRowFunction="sum" dataDxfId="34" totalsRowDxfId="12">
      <calculatedColumnFormula>Expenses!$C88-Expenses!$D88</calculatedColumnFormula>
    </tableColumn>
  </tableColumns>
  <tableStyleInfo name="Wedding Budget" showFirstColumn="1" showLastColumn="0" showRowStripes="1" showColumnStripes="0"/>
  <extLst>
    <ext xmlns:x14="http://schemas.microsoft.com/office/spreadsheetml/2009/9/main" uri="{504A1905-F514-4f6f-8877-14C23A59335A}">
      <x14:table altTextSummary="Enter Category item and Estimated and Actual Gifts Costs in this table. Over or Under Amount, and Total are auto calculated, and icon is updated"/>
    </ext>
  </extLst>
</table>
</file>

<file path=xl/theme/theme1.xml><?xml version="1.0" encoding="utf-8"?>
<a:theme xmlns:a="http://schemas.openxmlformats.org/drawingml/2006/main" name="Wedding">
  <a:themeElements>
    <a:clrScheme name="Pastels ">
      <a:dk1>
        <a:sysClr val="windowText" lastClr="000000"/>
      </a:dk1>
      <a:lt1>
        <a:sysClr val="window" lastClr="FFFFFF"/>
      </a:lt1>
      <a:dk2>
        <a:srgbClr val="1F497D"/>
      </a:dk2>
      <a:lt2>
        <a:srgbClr val="EEECE1"/>
      </a:lt2>
      <a:accent1>
        <a:srgbClr val="C1E1DC"/>
      </a:accent1>
      <a:accent2>
        <a:srgbClr val="CC9900"/>
      </a:accent2>
      <a:accent3>
        <a:srgbClr val="FFEB94"/>
      </a:accent3>
      <a:accent4>
        <a:srgbClr val="FDD475"/>
      </a:accent4>
      <a:accent5>
        <a:srgbClr val="000000"/>
      </a:accent5>
      <a:accent6>
        <a:srgbClr val="8A8A8A"/>
      </a:accent6>
      <a:hlink>
        <a:srgbClr val="0096D2"/>
      </a:hlink>
      <a:folHlink>
        <a:srgbClr val="00578B"/>
      </a:folHlink>
    </a:clrScheme>
    <a:fontScheme name="Constantia">
      <a:majorFont>
        <a:latin typeface="Constantia"/>
        <a:ea typeface=""/>
        <a:cs typeface=""/>
      </a:majorFont>
      <a:minorFont>
        <a:latin typeface="Constanti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3.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A7"/>
  <sheetViews>
    <sheetView showGridLines="0" workbookViewId="0">
      <selection activeCell="A11" sqref="A11"/>
    </sheetView>
  </sheetViews>
  <sheetFormatPr defaultRowHeight="12.75" x14ac:dyDescent="0.2"/>
  <cols>
    <col min="1" max="1" width="80.7109375" customWidth="1"/>
    <col min="2" max="2" width="2.7109375" customWidth="1"/>
  </cols>
  <sheetData>
    <row r="1" spans="1:1" ht="30" customHeight="1" x14ac:dyDescent="0.2">
      <c r="A1" s="31" t="s">
        <v>78</v>
      </c>
    </row>
    <row r="2" spans="1:1" ht="30" customHeight="1" x14ac:dyDescent="0.2">
      <c r="A2" s="32" t="s">
        <v>98</v>
      </c>
    </row>
    <row r="3" spans="1:1" ht="30" customHeight="1" x14ac:dyDescent="0.2">
      <c r="A3" s="32" t="s">
        <v>79</v>
      </c>
    </row>
    <row r="4" spans="1:1" ht="30" customHeight="1" x14ac:dyDescent="0.2">
      <c r="A4" s="32" t="s">
        <v>99</v>
      </c>
    </row>
    <row r="5" spans="1:1" ht="30" customHeight="1" x14ac:dyDescent="0.25">
      <c r="A5" s="33" t="s">
        <v>80</v>
      </c>
    </row>
    <row r="6" spans="1:1" ht="57" customHeight="1" x14ac:dyDescent="0.2">
      <c r="A6" s="32" t="s">
        <v>81</v>
      </c>
    </row>
    <row r="7" spans="1:1" ht="41.25" customHeight="1" x14ac:dyDescent="0.2">
      <c r="A7" s="32" t="s">
        <v>82</v>
      </c>
    </row>
  </sheetData>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autoPageBreaks="0" fitToPage="1"/>
  </sheetPr>
  <dimension ref="A1:E41"/>
  <sheetViews>
    <sheetView showGridLines="0" tabSelected="1" zoomScaleNormal="100" zoomScaleSheetLayoutView="50" workbookViewId="0">
      <selection activeCell="I4" sqref="I4"/>
    </sheetView>
  </sheetViews>
  <sheetFormatPr defaultColWidth="9.140625" defaultRowHeight="12.75" x14ac:dyDescent="0.2"/>
  <cols>
    <col min="1" max="1" width="1.85546875" style="9" customWidth="1"/>
    <col min="2" max="2" width="28.85546875" style="1" customWidth="1"/>
    <col min="3" max="5" width="22.7109375" style="4" customWidth="1"/>
    <col min="6" max="6" width="4.7109375" style="1" customWidth="1"/>
    <col min="7" max="16384" width="9.140625" style="1"/>
  </cols>
  <sheetData>
    <row r="1" spans="1:5" ht="49.5" customHeight="1" x14ac:dyDescent="0.2">
      <c r="A1" s="6" t="s">
        <v>104</v>
      </c>
    </row>
    <row r="2" spans="1:5" s="3" customFormat="1" ht="29.25" customHeight="1" x14ac:dyDescent="0.25">
      <c r="B2" s="27" t="s">
        <v>100</v>
      </c>
      <c r="C2" s="52"/>
      <c r="D2" s="53"/>
      <c r="E2" s="53"/>
    </row>
    <row r="3" spans="1:5" ht="30.75" customHeight="1" x14ac:dyDescent="0.25">
      <c r="A3" s="7" t="s">
        <v>84</v>
      </c>
      <c r="B3" s="28">
        <f ca="1">TODAY()+30</f>
        <v>44035</v>
      </c>
      <c r="C3" s="52"/>
      <c r="D3" s="29" t="s">
        <v>50</v>
      </c>
      <c r="E3" s="30">
        <f ca="1">B3-TODAY()</f>
        <v>30</v>
      </c>
    </row>
    <row r="4" spans="1:5" s="2" customFormat="1" ht="9" customHeight="1" x14ac:dyDescent="0.2">
      <c r="A4" s="8"/>
      <c r="B4" s="54"/>
      <c r="C4" s="54"/>
      <c r="D4" s="54"/>
      <c r="E4" s="54"/>
    </row>
    <row r="5" spans="1:5" s="2" customFormat="1" ht="20.100000000000001" customHeight="1" x14ac:dyDescent="0.2">
      <c r="A5" s="7" t="s">
        <v>97</v>
      </c>
      <c r="B5" s="34" t="s">
        <v>73</v>
      </c>
      <c r="C5" s="37" t="s">
        <v>74</v>
      </c>
      <c r="D5" s="37" t="s">
        <v>75</v>
      </c>
      <c r="E5" s="37" t="s">
        <v>76</v>
      </c>
    </row>
    <row r="6" spans="1:5" s="2" customFormat="1" ht="20.100000000000001" customHeight="1" x14ac:dyDescent="0.2">
      <c r="A6" s="8"/>
      <c r="B6" s="35" t="s">
        <v>23</v>
      </c>
      <c r="C6" s="15">
        <f>Apparel_Total_est</f>
        <v>9490</v>
      </c>
      <c r="D6" s="15">
        <f>Apparel_Total_act</f>
        <v>9760</v>
      </c>
      <c r="E6" s="15">
        <f>BudgetSummary[[#This Row],[ESTIMATED]]-BudgetSummary[[#This Row],[ACTUAL]]</f>
        <v>-270</v>
      </c>
    </row>
    <row r="7" spans="1:5" ht="20.100000000000001" customHeight="1" x14ac:dyDescent="0.2">
      <c r="B7" s="35" t="s">
        <v>10</v>
      </c>
      <c r="C7" s="15">
        <f>Reception_Total_est</f>
        <v>1050</v>
      </c>
      <c r="D7" s="15">
        <f>Reception_Total_act</f>
        <v>918</v>
      </c>
      <c r="E7" s="15">
        <f>BudgetSummary[[#This Row],[ESTIMATED]]-BudgetSummary[[#This Row],[ACTUAL]]</f>
        <v>132</v>
      </c>
    </row>
    <row r="8" spans="1:5" ht="20.100000000000001" customHeight="1" x14ac:dyDescent="0.2">
      <c r="B8" s="35" t="s">
        <v>71</v>
      </c>
      <c r="C8" s="15">
        <f>Music_Entertainment_Total_est</f>
        <v>600</v>
      </c>
      <c r="D8" s="15">
        <f>Music_Entertainment_Total_act</f>
        <v>400</v>
      </c>
      <c r="E8" s="15">
        <f>BudgetSummary[[#This Row],[ESTIMATED]]-BudgetSummary[[#This Row],[ACTUAL]]</f>
        <v>200</v>
      </c>
    </row>
    <row r="9" spans="1:5" ht="20.100000000000001" customHeight="1" x14ac:dyDescent="0.2">
      <c r="B9" s="35" t="s">
        <v>51</v>
      </c>
      <c r="C9" s="15">
        <f>Printing__Stationery_Total_est</f>
        <v>935</v>
      </c>
      <c r="D9" s="15">
        <f>Printing__Stationery_Total_act</f>
        <v>870</v>
      </c>
      <c r="E9" s="15">
        <f>BudgetSummary[[#This Row],[ESTIMATED]]-BudgetSummary[[#This Row],[ACTUAL]]</f>
        <v>65</v>
      </c>
    </row>
    <row r="10" spans="1:5" ht="20.100000000000001" customHeight="1" x14ac:dyDescent="0.2">
      <c r="B10" s="35" t="s">
        <v>20</v>
      </c>
      <c r="C10" s="15">
        <f>Photography_Total_est</f>
        <v>1625</v>
      </c>
      <c r="D10" s="15">
        <f>Photography_Total_act</f>
        <v>1575</v>
      </c>
      <c r="E10" s="15">
        <f>BudgetSummary[[#This Row],[ESTIMATED]]-BudgetSummary[[#This Row],[ACTUAL]]</f>
        <v>50</v>
      </c>
    </row>
    <row r="11" spans="1:5" ht="20.100000000000001" customHeight="1" x14ac:dyDescent="0.2">
      <c r="B11" s="35" t="s">
        <v>3</v>
      </c>
      <c r="C11" s="15">
        <f>Decorations_Total_est</f>
        <v>700</v>
      </c>
      <c r="D11" s="15">
        <f>Decorations_Total_act</f>
        <v>720</v>
      </c>
      <c r="E11" s="15">
        <f>BudgetSummary[[#This Row],[ESTIMATED]]-BudgetSummary[[#This Row],[ACTUAL]]</f>
        <v>-20</v>
      </c>
    </row>
    <row r="12" spans="1:5" ht="20.100000000000001" customHeight="1" x14ac:dyDescent="0.2">
      <c r="B12" s="35" t="s">
        <v>4</v>
      </c>
      <c r="C12" s="15">
        <f>Flowers_Total_est</f>
        <v>900</v>
      </c>
      <c r="D12" s="15">
        <f>Flowers_Total_act</f>
        <v>850</v>
      </c>
      <c r="E12" s="15">
        <f>BudgetSummary[[#This Row],[ESTIMATED]]-BudgetSummary[[#This Row],[ACTUAL]]</f>
        <v>50</v>
      </c>
    </row>
    <row r="13" spans="1:5" ht="20.100000000000001" customHeight="1" x14ac:dyDescent="0.2">
      <c r="B13" s="35" t="s">
        <v>8</v>
      </c>
      <c r="C13" s="15">
        <f>Gifts_Total_est</f>
        <v>1345</v>
      </c>
      <c r="D13" s="15">
        <f>Gifts_Total_act</f>
        <v>1075</v>
      </c>
      <c r="E13" s="15">
        <f>BudgetSummary[[#This Row],[ESTIMATED]]-BudgetSummary[[#This Row],[ACTUAL]]</f>
        <v>270</v>
      </c>
    </row>
    <row r="14" spans="1:5" ht="20.100000000000001" customHeight="1" x14ac:dyDescent="0.2">
      <c r="B14" s="35" t="s">
        <v>72</v>
      </c>
      <c r="C14" s="15">
        <f>Travel_Transportation_Total_est</f>
        <v>100</v>
      </c>
      <c r="D14" s="15">
        <f>Travel_Transportation_Total_act</f>
        <v>165</v>
      </c>
      <c r="E14" s="15">
        <f>BudgetSummary[[#This Row],[ESTIMATED]]-BudgetSummary[[#This Row],[ACTUAL]]</f>
        <v>-65</v>
      </c>
    </row>
    <row r="15" spans="1:5" ht="20.100000000000001" customHeight="1" x14ac:dyDescent="0.2">
      <c r="B15" s="35" t="s">
        <v>52</v>
      </c>
      <c r="C15" s="15">
        <f>Other_Expenses_Total_est</f>
        <v>885</v>
      </c>
      <c r="D15" s="15">
        <f>Other_Expenses_Total_act</f>
        <v>1021</v>
      </c>
      <c r="E15" s="15">
        <f>BudgetSummary[[#This Row],[ESTIMATED]]-BudgetSummary[[#This Row],[ACTUAL]]</f>
        <v>-136</v>
      </c>
    </row>
    <row r="16" spans="1:5" ht="20.100000000000001" customHeight="1" x14ac:dyDescent="0.2">
      <c r="B16" s="36" t="s">
        <v>9</v>
      </c>
      <c r="C16" s="5">
        <f>SUBTOTAL(109,BudgetSummary[ESTIMATED])</f>
        <v>17630</v>
      </c>
      <c r="D16" s="5">
        <f>SUBTOTAL(109,BudgetSummary[ACTUAL])</f>
        <v>17354</v>
      </c>
      <c r="E16" s="5">
        <f>SUBTOTAL(109,BudgetSummary[OVER/UNDER])</f>
        <v>276</v>
      </c>
    </row>
    <row r="17" spans="1:5" ht="15" customHeight="1" x14ac:dyDescent="0.2">
      <c r="B17" s="16"/>
      <c r="C17" s="16"/>
      <c r="D17" s="16"/>
      <c r="E17" s="16"/>
    </row>
    <row r="18" spans="1:5" s="16" customFormat="1" ht="15" customHeight="1" x14ac:dyDescent="0.2">
      <c r="A18" s="48" t="s">
        <v>96</v>
      </c>
      <c r="B18" s="59" t="s">
        <v>83</v>
      </c>
      <c r="C18" s="49"/>
      <c r="D18" s="49"/>
      <c r="E18" s="49"/>
    </row>
    <row r="19" spans="1:5" s="16" customFormat="1" ht="15" customHeight="1" x14ac:dyDescent="0.2">
      <c r="A19" s="50"/>
      <c r="B19" s="49"/>
      <c r="C19" s="49"/>
      <c r="D19" s="49"/>
      <c r="E19" s="49"/>
    </row>
    <row r="20" spans="1:5" s="16" customFormat="1" ht="15" customHeight="1" x14ac:dyDescent="0.2">
      <c r="A20" s="50"/>
      <c r="B20" s="49"/>
      <c r="C20" s="49"/>
      <c r="D20" s="49"/>
      <c r="E20" s="49"/>
    </row>
    <row r="21" spans="1:5" s="16" customFormat="1" ht="15" customHeight="1" x14ac:dyDescent="0.2">
      <c r="A21" s="50"/>
      <c r="B21" s="49"/>
      <c r="C21" s="49"/>
      <c r="D21" s="49"/>
      <c r="E21" s="49"/>
    </row>
    <row r="22" spans="1:5" s="16" customFormat="1" ht="15" customHeight="1" x14ac:dyDescent="0.2">
      <c r="A22" s="50"/>
      <c r="B22" s="49"/>
      <c r="C22" s="49"/>
      <c r="D22" s="49"/>
      <c r="E22" s="49"/>
    </row>
    <row r="23" spans="1:5" s="16" customFormat="1" ht="15" customHeight="1" x14ac:dyDescent="0.2">
      <c r="A23" s="50"/>
      <c r="B23" s="49"/>
      <c r="C23" s="49"/>
      <c r="D23" s="49"/>
      <c r="E23" s="49"/>
    </row>
    <row r="24" spans="1:5" s="16" customFormat="1" ht="15" customHeight="1" x14ac:dyDescent="0.2">
      <c r="A24" s="50"/>
      <c r="B24" s="49"/>
      <c r="C24" s="49"/>
      <c r="D24" s="49"/>
      <c r="E24" s="49"/>
    </row>
    <row r="25" spans="1:5" s="16" customFormat="1" ht="15" customHeight="1" x14ac:dyDescent="0.2">
      <c r="A25" s="50"/>
      <c r="B25" s="49"/>
      <c r="C25" s="49"/>
      <c r="D25" s="49"/>
      <c r="E25" s="49"/>
    </row>
    <row r="26" spans="1:5" s="16" customFormat="1" ht="15" customHeight="1" x14ac:dyDescent="0.2">
      <c r="A26" s="50"/>
      <c r="B26" s="49"/>
      <c r="C26" s="49"/>
      <c r="D26" s="49"/>
      <c r="E26" s="49"/>
    </row>
    <row r="27" spans="1:5" s="16" customFormat="1" ht="15" customHeight="1" x14ac:dyDescent="0.2">
      <c r="A27" s="50"/>
      <c r="B27" s="49"/>
      <c r="C27" s="49"/>
      <c r="D27" s="49"/>
      <c r="E27" s="49"/>
    </row>
    <row r="28" spans="1:5" s="16" customFormat="1" ht="15" customHeight="1" x14ac:dyDescent="0.2">
      <c r="A28" s="50"/>
      <c r="B28" s="49"/>
      <c r="C28" s="49"/>
      <c r="D28" s="49"/>
      <c r="E28" s="49"/>
    </row>
    <row r="29" spans="1:5" s="16" customFormat="1" ht="15" customHeight="1" x14ac:dyDescent="0.2">
      <c r="A29" s="50"/>
      <c r="B29" s="49"/>
      <c r="C29" s="49"/>
      <c r="D29" s="49"/>
      <c r="E29" s="49"/>
    </row>
    <row r="30" spans="1:5" s="16" customFormat="1" ht="15" customHeight="1" x14ac:dyDescent="0.2">
      <c r="A30" s="50"/>
      <c r="B30" s="49"/>
      <c r="C30" s="49"/>
      <c r="D30" s="49"/>
      <c r="E30" s="49"/>
    </row>
    <row r="31" spans="1:5" s="16" customFormat="1" ht="15" customHeight="1" x14ac:dyDescent="0.2">
      <c r="A31" s="50"/>
      <c r="B31" s="49"/>
      <c r="C31" s="49"/>
      <c r="D31" s="49"/>
      <c r="E31" s="49"/>
    </row>
    <row r="32" spans="1:5" s="16" customFormat="1" ht="15" customHeight="1" x14ac:dyDescent="0.2">
      <c r="A32" s="50"/>
      <c r="B32" s="49"/>
      <c r="C32" s="49"/>
      <c r="D32" s="49"/>
      <c r="E32" s="49"/>
    </row>
    <row r="33" spans="1:5" s="16" customFormat="1" ht="15" customHeight="1" x14ac:dyDescent="0.2">
      <c r="A33" s="50"/>
      <c r="B33" s="49"/>
      <c r="C33" s="49"/>
      <c r="D33" s="49"/>
      <c r="E33" s="49"/>
    </row>
    <row r="34" spans="1:5" s="16" customFormat="1" ht="15" customHeight="1" x14ac:dyDescent="0.2">
      <c r="A34" s="50"/>
      <c r="B34" s="49"/>
      <c r="C34" s="49"/>
      <c r="D34" s="49"/>
      <c r="E34" s="49"/>
    </row>
    <row r="35" spans="1:5" s="16" customFormat="1" x14ac:dyDescent="0.2">
      <c r="A35" s="50"/>
      <c r="C35" s="51"/>
      <c r="D35" s="51"/>
      <c r="E35" s="51"/>
    </row>
    <row r="36" spans="1:5" s="16" customFormat="1" x14ac:dyDescent="0.2">
      <c r="A36" s="50"/>
      <c r="C36" s="51"/>
      <c r="D36" s="51"/>
      <c r="E36" s="51"/>
    </row>
    <row r="37" spans="1:5" s="16" customFormat="1" x14ac:dyDescent="0.2">
      <c r="A37" s="50"/>
      <c r="C37" s="51"/>
      <c r="D37" s="51"/>
      <c r="E37" s="51"/>
    </row>
    <row r="38" spans="1:5" s="16" customFormat="1" x14ac:dyDescent="0.2">
      <c r="A38" s="50"/>
      <c r="C38" s="51"/>
      <c r="D38" s="51"/>
      <c r="E38" s="51"/>
    </row>
    <row r="39" spans="1:5" s="16" customFormat="1" x14ac:dyDescent="0.2">
      <c r="A39" s="50"/>
      <c r="C39" s="51"/>
      <c r="D39" s="51"/>
      <c r="E39" s="51"/>
    </row>
    <row r="40" spans="1:5" s="16" customFormat="1" x14ac:dyDescent="0.2">
      <c r="A40" s="50"/>
      <c r="C40" s="51"/>
      <c r="D40" s="51"/>
      <c r="E40" s="51"/>
    </row>
    <row r="41" spans="1:5" s="16" customFormat="1" x14ac:dyDescent="0.2">
      <c r="A41" s="50"/>
      <c r="C41" s="51"/>
      <c r="D41" s="51"/>
      <c r="E41" s="51"/>
    </row>
  </sheetData>
  <mergeCells count="1">
    <mergeCell ref="B4:E4"/>
  </mergeCells>
  <phoneticPr fontId="1" type="noConversion"/>
  <conditionalFormatting sqref="E6:E15">
    <cfRule type="dataBar" priority="158">
      <dataBar>
        <cfvo type="min"/>
        <cfvo type="max"/>
        <color theme="7" tint="-0.499984740745262"/>
      </dataBar>
      <extLst>
        <ext xmlns:x14="http://schemas.microsoft.com/office/spreadsheetml/2009/9/main" uri="{B025F937-C7B1-47D3-B67F-A62EFF666E3E}">
          <x14:id>{E9299B05-310B-472D-BE31-5920E21F680D}</x14:id>
        </ext>
      </extLst>
    </cfRule>
  </conditionalFormatting>
  <printOptions horizontalCentered="1" verticalCentered="1"/>
  <pageMargins left="0.25" right="0.25" top="0.75" bottom="0.75" header="0.3" footer="0.3"/>
  <pageSetup scale="99" orientation="portrait" r:id="rId1"/>
  <headerFooter differentFirst="1" alignWithMargins="0">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9299B05-310B-472D-BE31-5920E21F680D}">
            <x14:dataBar minLength="0" maxLength="100" axisPosition="middle">
              <x14:cfvo type="autoMin"/>
              <x14:cfvo type="autoMax"/>
              <x14:negativeFillColor theme="6" tint="-0.499984740745262"/>
              <x14:axisColor theme="7" tint="-0.499984740745262"/>
            </x14:dataBar>
          </x14:cfRule>
          <xm:sqref>E6:E15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F116"/>
  <sheetViews>
    <sheetView showGridLines="0" zoomScaleNormal="100" workbookViewId="0">
      <selection activeCell="D24" sqref="D24"/>
    </sheetView>
  </sheetViews>
  <sheetFormatPr defaultRowHeight="20.100000000000001" customHeight="1" x14ac:dyDescent="0.2"/>
  <cols>
    <col min="1" max="1" width="4.7109375" style="9" customWidth="1"/>
    <col min="2" max="2" width="32.42578125" style="39" bestFit="1" customWidth="1"/>
    <col min="3" max="5" width="19.7109375" style="23" customWidth="1"/>
    <col min="6" max="6" width="4.7109375" customWidth="1"/>
  </cols>
  <sheetData>
    <row r="1" spans="1:6" ht="9.9499999999999993" customHeight="1" x14ac:dyDescent="0.25">
      <c r="A1" s="12" t="s">
        <v>85</v>
      </c>
      <c r="B1" s="55"/>
      <c r="C1" s="55"/>
      <c r="D1" s="55"/>
      <c r="E1" s="55"/>
    </row>
    <row r="2" spans="1:6" ht="21.95" customHeight="1" x14ac:dyDescent="0.25">
      <c r="A2" s="12"/>
      <c r="B2" s="56" t="s">
        <v>23</v>
      </c>
      <c r="C2" s="56"/>
      <c r="D2" s="56"/>
      <c r="E2" s="56"/>
      <c r="F2" t="s">
        <v>77</v>
      </c>
    </row>
    <row r="3" spans="1:6" ht="6" customHeight="1" x14ac:dyDescent="0.25">
      <c r="A3" s="12"/>
      <c r="B3" s="38"/>
      <c r="C3" s="21"/>
      <c r="D3" s="21"/>
      <c r="E3" s="21"/>
    </row>
    <row r="4" spans="1:6" ht="20.100000000000001" customHeight="1" x14ac:dyDescent="0.2">
      <c r="A4" s="14" t="s">
        <v>86</v>
      </c>
      <c r="B4" s="41" t="s">
        <v>73</v>
      </c>
      <c r="C4" s="22" t="s">
        <v>74</v>
      </c>
      <c r="D4" s="22" t="s">
        <v>75</v>
      </c>
      <c r="E4" s="22" t="s">
        <v>76</v>
      </c>
      <c r="F4" t="s">
        <v>77</v>
      </c>
    </row>
    <row r="5" spans="1:6" ht="20.100000000000001" customHeight="1" x14ac:dyDescent="0.2">
      <c r="B5" s="42" t="s">
        <v>101</v>
      </c>
      <c r="C5" s="17">
        <v>1500</v>
      </c>
      <c r="D5" s="17">
        <v>1490</v>
      </c>
      <c r="E5" s="18">
        <f>Expenses!$C5-Expenses!$D5</f>
        <v>10</v>
      </c>
    </row>
    <row r="6" spans="1:6" ht="20.100000000000001" customHeight="1" x14ac:dyDescent="0.2">
      <c r="B6" s="42" t="s">
        <v>101</v>
      </c>
      <c r="C6" s="17">
        <v>2000</v>
      </c>
      <c r="D6" s="17">
        <v>2300</v>
      </c>
      <c r="E6" s="18">
        <f>Expenses!$C6-Expenses!$D6</f>
        <v>-300</v>
      </c>
    </row>
    <row r="7" spans="1:6" ht="20.100000000000001" customHeight="1" x14ac:dyDescent="0.2">
      <c r="B7" s="43" t="s">
        <v>101</v>
      </c>
      <c r="C7" s="17">
        <v>3000</v>
      </c>
      <c r="D7" s="17">
        <v>2750</v>
      </c>
      <c r="E7" s="18">
        <f>Expenses!$C7-Expenses!$D7</f>
        <v>250</v>
      </c>
    </row>
    <row r="8" spans="1:6" ht="20.100000000000001" customHeight="1" x14ac:dyDescent="0.2">
      <c r="B8" s="43" t="s">
        <v>101</v>
      </c>
      <c r="C8" s="17">
        <v>500</v>
      </c>
      <c r="D8" s="17">
        <v>500</v>
      </c>
      <c r="E8" s="18">
        <f>Expenses!$C8-Expenses!$D8</f>
        <v>0</v>
      </c>
    </row>
    <row r="9" spans="1:6" ht="20.100000000000001" customHeight="1" x14ac:dyDescent="0.2">
      <c r="B9" s="43" t="s">
        <v>101</v>
      </c>
      <c r="C9" s="17">
        <v>350</v>
      </c>
      <c r="D9" s="17">
        <v>300</v>
      </c>
      <c r="E9" s="18">
        <f>Expenses!$C9-Expenses!$D9</f>
        <v>50</v>
      </c>
    </row>
    <row r="10" spans="1:6" ht="20.100000000000001" customHeight="1" x14ac:dyDescent="0.2">
      <c r="B10" s="43" t="s">
        <v>101</v>
      </c>
      <c r="C10" s="17">
        <v>400</v>
      </c>
      <c r="D10" s="17">
        <v>550</v>
      </c>
      <c r="E10" s="18">
        <f>Expenses!$C10-Expenses!$D10</f>
        <v>-150</v>
      </c>
    </row>
    <row r="11" spans="1:6" ht="20.100000000000001" customHeight="1" x14ac:dyDescent="0.2">
      <c r="B11" s="43" t="s">
        <v>101</v>
      </c>
      <c r="C11" s="17">
        <v>20</v>
      </c>
      <c r="D11" s="17">
        <v>20</v>
      </c>
      <c r="E11" s="18">
        <f>Expenses!$C11-Expenses!$D11</f>
        <v>0</v>
      </c>
    </row>
    <row r="12" spans="1:6" ht="20.100000000000001" customHeight="1" x14ac:dyDescent="0.2">
      <c r="B12" s="42" t="s">
        <v>101</v>
      </c>
      <c r="C12" s="17">
        <v>300</v>
      </c>
      <c r="D12" s="17">
        <v>250</v>
      </c>
      <c r="E12" s="18">
        <f>Expenses!$C12-Expenses!$D12</f>
        <v>50</v>
      </c>
    </row>
    <row r="13" spans="1:6" ht="20.100000000000001" customHeight="1" x14ac:dyDescent="0.2">
      <c r="B13" s="43" t="s">
        <v>101</v>
      </c>
      <c r="C13" s="17">
        <v>300</v>
      </c>
      <c r="D13" s="17">
        <v>350</v>
      </c>
      <c r="E13" s="18">
        <f>Expenses!$C13-Expenses!$D13</f>
        <v>-50</v>
      </c>
    </row>
    <row r="14" spans="1:6" ht="20.100000000000001" customHeight="1" x14ac:dyDescent="0.2">
      <c r="B14" s="43" t="s">
        <v>101</v>
      </c>
      <c r="C14" s="17">
        <v>500</v>
      </c>
      <c r="D14" s="17">
        <v>500</v>
      </c>
      <c r="E14" s="18">
        <f>Expenses!$C14-Expenses!$D14</f>
        <v>0</v>
      </c>
    </row>
    <row r="15" spans="1:6" ht="20.100000000000001" customHeight="1" x14ac:dyDescent="0.2">
      <c r="B15" s="42" t="s">
        <v>101</v>
      </c>
      <c r="C15" s="17">
        <v>200</v>
      </c>
      <c r="D15" s="17">
        <v>175</v>
      </c>
      <c r="E15" s="18">
        <f>Expenses!$C15-Expenses!$D15</f>
        <v>25</v>
      </c>
    </row>
    <row r="16" spans="1:6" ht="20.100000000000001" customHeight="1" x14ac:dyDescent="0.2">
      <c r="B16" s="43" t="s">
        <v>101</v>
      </c>
      <c r="C16" s="17">
        <v>400</v>
      </c>
      <c r="D16" s="17">
        <v>550</v>
      </c>
      <c r="E16" s="18">
        <f>Expenses!$C16-Expenses!$D16</f>
        <v>-150</v>
      </c>
    </row>
    <row r="17" spans="1:5" ht="20.100000000000001" customHeight="1" x14ac:dyDescent="0.2">
      <c r="A17" s="13"/>
      <c r="B17" s="43" t="s">
        <v>101</v>
      </c>
      <c r="C17" s="17">
        <v>20</v>
      </c>
      <c r="D17" s="17">
        <v>25</v>
      </c>
      <c r="E17" s="18">
        <f>Expenses!$C17-Expenses!$D17</f>
        <v>-5</v>
      </c>
    </row>
    <row r="18" spans="1:5" ht="20.100000000000001" customHeight="1" x14ac:dyDescent="0.25">
      <c r="A18" s="12"/>
      <c r="B18" s="40" t="s">
        <v>49</v>
      </c>
      <c r="C18" s="24">
        <f>SUBTOTAL(109,Apparel[ESTIMATED])</f>
        <v>9490</v>
      </c>
      <c r="D18" s="24">
        <f>SUBTOTAL(109,Apparel[ACTUAL])</f>
        <v>9760</v>
      </c>
      <c r="E18" s="24">
        <f>SUBTOTAL(109,Apparel[OVER/UNDER])</f>
        <v>-270</v>
      </c>
    </row>
    <row r="19" spans="1:5" ht="9.9499999999999993" customHeight="1" x14ac:dyDescent="0.25">
      <c r="A19" s="12"/>
      <c r="B19" s="55"/>
      <c r="C19" s="55"/>
      <c r="D19" s="55"/>
      <c r="E19" s="55"/>
    </row>
    <row r="20" spans="1:5" ht="21.95" customHeight="1" x14ac:dyDescent="0.25">
      <c r="A20" s="12"/>
      <c r="B20" s="56" t="s">
        <v>62</v>
      </c>
      <c r="C20" s="56"/>
      <c r="D20" s="56"/>
      <c r="E20" s="56"/>
    </row>
    <row r="21" spans="1:5" ht="6" customHeight="1" x14ac:dyDescent="0.25">
      <c r="A21" s="12"/>
      <c r="B21" s="38"/>
      <c r="C21" s="21"/>
      <c r="D21" s="21"/>
      <c r="E21" s="21"/>
    </row>
    <row r="22" spans="1:5" ht="20.100000000000001" customHeight="1" x14ac:dyDescent="0.2">
      <c r="A22" s="7" t="s">
        <v>87</v>
      </c>
      <c r="B22" s="44" t="s">
        <v>73</v>
      </c>
      <c r="C22" s="23" t="s">
        <v>74</v>
      </c>
      <c r="D22" s="23" t="s">
        <v>75</v>
      </c>
      <c r="E22" s="23" t="s">
        <v>76</v>
      </c>
    </row>
    <row r="23" spans="1:5" ht="20.100000000000001" customHeight="1" x14ac:dyDescent="0.2">
      <c r="A23" s="11"/>
      <c r="B23" s="42" t="s">
        <v>47</v>
      </c>
      <c r="C23" s="17">
        <v>200</v>
      </c>
      <c r="D23" s="17">
        <v>140</v>
      </c>
      <c r="E23" s="18">
        <f>Expenses!$C23-Expenses!$D23</f>
        <v>60</v>
      </c>
    </row>
    <row r="24" spans="1:5" ht="20.100000000000001" customHeight="1" x14ac:dyDescent="0.2">
      <c r="A24" s="11"/>
      <c r="B24" s="42" t="s">
        <v>38</v>
      </c>
      <c r="C24" s="17">
        <v>100</v>
      </c>
      <c r="D24" s="17">
        <v>50</v>
      </c>
      <c r="E24" s="18">
        <f>Expenses!$C24-Expenses!$D24</f>
        <v>50</v>
      </c>
    </row>
    <row r="25" spans="1:5" ht="20.100000000000001" customHeight="1" x14ac:dyDescent="0.2">
      <c r="A25" s="11"/>
      <c r="B25" s="43" t="s">
        <v>0</v>
      </c>
      <c r="C25" s="17">
        <v>0</v>
      </c>
      <c r="D25" s="17">
        <v>0</v>
      </c>
      <c r="E25" s="18">
        <f>Expenses!$C25-Expenses!$D25</f>
        <v>0</v>
      </c>
    </row>
    <row r="26" spans="1:5" ht="20.100000000000001" customHeight="1" x14ac:dyDescent="0.2">
      <c r="A26" s="11"/>
      <c r="B26" s="43" t="s">
        <v>1</v>
      </c>
      <c r="C26" s="17">
        <v>0</v>
      </c>
      <c r="D26" s="17">
        <v>0</v>
      </c>
      <c r="E26" s="18">
        <f>Expenses!$C26-Expenses!$D26</f>
        <v>0</v>
      </c>
    </row>
    <row r="27" spans="1:5" ht="20.100000000000001" customHeight="1" x14ac:dyDescent="0.2">
      <c r="A27" s="11"/>
      <c r="B27" s="43" t="s">
        <v>2</v>
      </c>
      <c r="C27" s="17">
        <v>0</v>
      </c>
      <c r="D27" s="17">
        <v>0</v>
      </c>
      <c r="E27" s="18">
        <f>Expenses!$C27-Expenses!$D27</f>
        <v>0</v>
      </c>
    </row>
    <row r="28" spans="1:5" ht="20.100000000000001" customHeight="1" x14ac:dyDescent="0.2">
      <c r="A28" s="11"/>
      <c r="B28" s="43" t="s">
        <v>13</v>
      </c>
      <c r="C28" s="17">
        <v>700</v>
      </c>
      <c r="D28" s="17">
        <v>700</v>
      </c>
      <c r="E28" s="18">
        <f>Expenses!$C28-Expenses!$D28</f>
        <v>0</v>
      </c>
    </row>
    <row r="29" spans="1:5" ht="20.100000000000001" customHeight="1" x14ac:dyDescent="0.2">
      <c r="B29" s="43" t="s">
        <v>24</v>
      </c>
      <c r="C29" s="17">
        <v>50</v>
      </c>
      <c r="D29" s="17">
        <v>28</v>
      </c>
      <c r="E29" s="18">
        <f>Expenses!$C29-Expenses!$D29</f>
        <v>22</v>
      </c>
    </row>
    <row r="30" spans="1:5" ht="20.100000000000001" customHeight="1" x14ac:dyDescent="0.2">
      <c r="B30" s="43" t="s">
        <v>39</v>
      </c>
      <c r="C30" s="17">
        <v>0</v>
      </c>
      <c r="D30" s="17">
        <v>0</v>
      </c>
      <c r="E30" s="18">
        <f>Expenses!$C30-Expenses!$D30</f>
        <v>0</v>
      </c>
    </row>
    <row r="31" spans="1:5" ht="20.100000000000001" customHeight="1" x14ac:dyDescent="0.25">
      <c r="A31" s="12"/>
      <c r="B31" s="40" t="s">
        <v>56</v>
      </c>
      <c r="C31" s="24">
        <f>SUBTOTAL(109,Reception[ESTIMATED])</f>
        <v>1050</v>
      </c>
      <c r="D31" s="24">
        <f>SUBTOTAL(109,Reception[ACTUAL])</f>
        <v>918</v>
      </c>
      <c r="E31" s="24">
        <f>SUBTOTAL(109,Reception[OVER/UNDER])</f>
        <v>132</v>
      </c>
    </row>
    <row r="32" spans="1:5" ht="20.100000000000001" customHeight="1" x14ac:dyDescent="0.2">
      <c r="A32" s="11"/>
      <c r="B32" s="57" t="s">
        <v>63</v>
      </c>
      <c r="C32" s="57"/>
      <c r="D32" s="57"/>
      <c r="E32" s="57"/>
    </row>
    <row r="33" spans="1:5" ht="9.9499999999999993" customHeight="1" x14ac:dyDescent="0.25">
      <c r="A33" s="12"/>
      <c r="B33" s="55"/>
      <c r="C33" s="55"/>
      <c r="D33" s="55"/>
      <c r="E33" s="55"/>
    </row>
    <row r="34" spans="1:5" ht="21.95" customHeight="1" x14ac:dyDescent="0.25">
      <c r="A34" s="12"/>
      <c r="B34" s="56" t="s">
        <v>67</v>
      </c>
      <c r="C34" s="56"/>
      <c r="D34" s="56"/>
      <c r="E34" s="56"/>
    </row>
    <row r="35" spans="1:5" ht="6" customHeight="1" x14ac:dyDescent="0.25">
      <c r="A35" s="12"/>
      <c r="B35" s="38"/>
      <c r="C35" s="21"/>
      <c r="D35" s="21"/>
      <c r="E35" s="21"/>
    </row>
    <row r="36" spans="1:5" ht="20.100000000000001" customHeight="1" x14ac:dyDescent="0.2">
      <c r="A36" s="10" t="s">
        <v>88</v>
      </c>
      <c r="B36" s="44" t="s">
        <v>73</v>
      </c>
      <c r="C36" s="23" t="s">
        <v>74</v>
      </c>
      <c r="D36" s="23" t="s">
        <v>75</v>
      </c>
      <c r="E36" s="23" t="s">
        <v>76</v>
      </c>
    </row>
    <row r="37" spans="1:5" ht="20.100000000000001" customHeight="1" x14ac:dyDescent="0.25">
      <c r="A37" s="12"/>
      <c r="B37" s="42" t="s">
        <v>34</v>
      </c>
      <c r="C37" s="17">
        <v>400</v>
      </c>
      <c r="D37" s="17">
        <v>400</v>
      </c>
      <c r="E37" s="18">
        <f>Expenses!$C37-Expenses!$D37</f>
        <v>0</v>
      </c>
    </row>
    <row r="38" spans="1:5" ht="20.100000000000001" customHeight="1" x14ac:dyDescent="0.2">
      <c r="B38" s="43" t="s">
        <v>35</v>
      </c>
      <c r="C38" s="17">
        <v>200</v>
      </c>
      <c r="D38" s="17">
        <v>0</v>
      </c>
      <c r="E38" s="18">
        <f>Expenses!$C38-Expenses!$D38</f>
        <v>200</v>
      </c>
    </row>
    <row r="39" spans="1:5" ht="20.100000000000001" customHeight="1" x14ac:dyDescent="0.2">
      <c r="A39" s="11"/>
      <c r="B39" s="45" t="s">
        <v>68</v>
      </c>
      <c r="C39" s="24">
        <f>SUBTOTAL(109,Music[ESTIMATED])</f>
        <v>600</v>
      </c>
      <c r="D39" s="24">
        <f>SUBTOTAL(109,Music[ACTUAL])</f>
        <v>400</v>
      </c>
      <c r="E39" s="24">
        <f>SUBTOTAL(109,Music[OVER/UNDER])</f>
        <v>200</v>
      </c>
    </row>
    <row r="40" spans="1:5" ht="9.9499999999999993" customHeight="1" x14ac:dyDescent="0.25">
      <c r="A40" s="12"/>
      <c r="B40" s="55"/>
      <c r="C40" s="55"/>
      <c r="D40" s="55"/>
      <c r="E40" s="55"/>
    </row>
    <row r="41" spans="1:5" ht="21.95" customHeight="1" x14ac:dyDescent="0.25">
      <c r="A41" s="12"/>
      <c r="B41" s="56" t="s">
        <v>53</v>
      </c>
      <c r="C41" s="56"/>
      <c r="D41" s="56"/>
      <c r="E41" s="56"/>
    </row>
    <row r="42" spans="1:5" ht="6" customHeight="1" x14ac:dyDescent="0.25">
      <c r="A42" s="12"/>
      <c r="B42" s="38"/>
      <c r="C42" s="21"/>
      <c r="D42" s="21"/>
      <c r="E42" s="21"/>
    </row>
    <row r="43" spans="1:5" ht="20.100000000000001" customHeight="1" x14ac:dyDescent="0.2">
      <c r="A43" s="9" t="s">
        <v>89</v>
      </c>
      <c r="B43" s="44" t="s">
        <v>73</v>
      </c>
      <c r="C43" s="23" t="s">
        <v>74</v>
      </c>
      <c r="D43" s="23" t="s">
        <v>75</v>
      </c>
      <c r="E43" s="23" t="s">
        <v>76</v>
      </c>
    </row>
    <row r="44" spans="1:5" ht="20.100000000000001" customHeight="1" x14ac:dyDescent="0.2">
      <c r="B44" s="43" t="s">
        <v>16</v>
      </c>
      <c r="C44" s="17">
        <v>500</v>
      </c>
      <c r="D44" s="17">
        <v>450</v>
      </c>
      <c r="E44" s="18">
        <f>Expenses!$C44-Expenses!$D44</f>
        <v>50</v>
      </c>
    </row>
    <row r="45" spans="1:5" ht="20.100000000000001" customHeight="1" x14ac:dyDescent="0.2">
      <c r="B45" s="43" t="s">
        <v>17</v>
      </c>
      <c r="C45" s="17">
        <v>200</v>
      </c>
      <c r="D45" s="17">
        <v>175</v>
      </c>
      <c r="E45" s="18">
        <f>Expenses!$C45-Expenses!$D45</f>
        <v>25</v>
      </c>
    </row>
    <row r="46" spans="1:5" ht="20.100000000000001" customHeight="1" x14ac:dyDescent="0.2">
      <c r="B46" s="43" t="s">
        <v>40</v>
      </c>
      <c r="C46" s="17">
        <v>100</v>
      </c>
      <c r="D46" s="17">
        <v>100</v>
      </c>
      <c r="E46" s="18">
        <f>Expenses!$C46-Expenses!$D46</f>
        <v>0</v>
      </c>
    </row>
    <row r="47" spans="1:5" ht="20.100000000000001" customHeight="1" x14ac:dyDescent="0.2">
      <c r="B47" s="43" t="s">
        <v>41</v>
      </c>
      <c r="C47" s="17">
        <v>0</v>
      </c>
      <c r="D47" s="17">
        <v>0</v>
      </c>
      <c r="E47" s="18">
        <f>Expenses!$C47-Expenses!$D47</f>
        <v>0</v>
      </c>
    </row>
    <row r="48" spans="1:5" ht="20.100000000000001" customHeight="1" x14ac:dyDescent="0.2">
      <c r="B48" s="43" t="s">
        <v>42</v>
      </c>
      <c r="C48" s="17">
        <v>25</v>
      </c>
      <c r="D48" s="17">
        <v>25</v>
      </c>
      <c r="E48" s="18">
        <f>Expenses!$C48-Expenses!$D48</f>
        <v>0</v>
      </c>
    </row>
    <row r="49" spans="1:5" ht="20.100000000000001" customHeight="1" x14ac:dyDescent="0.2">
      <c r="A49" s="10"/>
      <c r="B49" s="43" t="s">
        <v>18</v>
      </c>
      <c r="C49" s="17">
        <v>75</v>
      </c>
      <c r="D49" s="17">
        <v>80</v>
      </c>
      <c r="E49" s="18">
        <f>Expenses!$C49-Expenses!$D49</f>
        <v>-5</v>
      </c>
    </row>
    <row r="50" spans="1:5" ht="20.100000000000001" customHeight="1" x14ac:dyDescent="0.25">
      <c r="A50" s="12"/>
      <c r="B50" s="43" t="s">
        <v>43</v>
      </c>
      <c r="C50" s="17">
        <v>35</v>
      </c>
      <c r="D50" s="17">
        <v>40</v>
      </c>
      <c r="E50" s="18">
        <f>Expenses!$C50-Expenses!$D50</f>
        <v>-5</v>
      </c>
    </row>
    <row r="51" spans="1:5" ht="20.100000000000001" customHeight="1" x14ac:dyDescent="0.2">
      <c r="B51" s="43" t="s">
        <v>30</v>
      </c>
      <c r="C51" s="17">
        <v>0</v>
      </c>
      <c r="D51" s="17">
        <v>0</v>
      </c>
      <c r="E51" s="18">
        <f>Expenses!$C51-Expenses!$D51</f>
        <v>0</v>
      </c>
    </row>
    <row r="52" spans="1:5" ht="20.100000000000001" customHeight="1" x14ac:dyDescent="0.2">
      <c r="A52" s="11"/>
      <c r="B52" s="43" t="s">
        <v>19</v>
      </c>
      <c r="C52" s="17">
        <v>0</v>
      </c>
      <c r="D52" s="17">
        <v>0</v>
      </c>
      <c r="E52" s="18">
        <f>Expenses!$C52-Expenses!$D52</f>
        <v>0</v>
      </c>
    </row>
    <row r="53" spans="1:5" ht="20.100000000000001" customHeight="1" x14ac:dyDescent="0.2">
      <c r="B53" s="45" t="s">
        <v>66</v>
      </c>
      <c r="C53" s="24">
        <f>SUBTOTAL(109,Printing[ESTIMATED])</f>
        <v>935</v>
      </c>
      <c r="D53" s="24">
        <f>SUBTOTAL(109,Printing[ACTUAL])</f>
        <v>870</v>
      </c>
      <c r="E53" s="24">
        <f>SUBTOTAL(109,Printing[OVER/UNDER])</f>
        <v>65</v>
      </c>
    </row>
    <row r="54" spans="1:5" ht="9.9499999999999993" customHeight="1" x14ac:dyDescent="0.25">
      <c r="A54" s="12"/>
      <c r="B54" s="55"/>
      <c r="C54" s="55"/>
      <c r="D54" s="55"/>
      <c r="E54" s="55"/>
    </row>
    <row r="55" spans="1:5" ht="21.95" customHeight="1" x14ac:dyDescent="0.25">
      <c r="A55" s="12"/>
      <c r="B55" s="56" t="s">
        <v>20</v>
      </c>
      <c r="C55" s="56"/>
      <c r="D55" s="56"/>
      <c r="E55" s="56"/>
    </row>
    <row r="56" spans="1:5" ht="6" customHeight="1" x14ac:dyDescent="0.25">
      <c r="A56" s="12"/>
      <c r="B56" s="38"/>
      <c r="C56" s="21"/>
      <c r="D56" s="21"/>
      <c r="E56" s="21"/>
    </row>
    <row r="57" spans="1:5" ht="20.100000000000001" customHeight="1" x14ac:dyDescent="0.2">
      <c r="A57" s="7" t="s">
        <v>90</v>
      </c>
      <c r="B57" s="44" t="s">
        <v>73</v>
      </c>
      <c r="C57" s="23" t="s">
        <v>74</v>
      </c>
      <c r="D57" s="23" t="s">
        <v>75</v>
      </c>
      <c r="E57" s="23" t="s">
        <v>76</v>
      </c>
    </row>
    <row r="58" spans="1:5" ht="20.100000000000001" customHeight="1" x14ac:dyDescent="0.2">
      <c r="B58" s="43" t="s">
        <v>21</v>
      </c>
      <c r="C58" s="17">
        <v>1300</v>
      </c>
      <c r="D58" s="17">
        <v>1300</v>
      </c>
      <c r="E58" s="18">
        <f>Expenses!$C58-Expenses!$D58</f>
        <v>0</v>
      </c>
    </row>
    <row r="59" spans="1:5" ht="20.100000000000001" customHeight="1" x14ac:dyDescent="0.2">
      <c r="B59" s="43" t="s">
        <v>36</v>
      </c>
      <c r="C59" s="17">
        <v>25</v>
      </c>
      <c r="D59" s="17">
        <v>25</v>
      </c>
      <c r="E59" s="18">
        <f>Expenses!$C59-Expenses!$D59</f>
        <v>0</v>
      </c>
    </row>
    <row r="60" spans="1:5" ht="20.100000000000001" customHeight="1" x14ac:dyDescent="0.2">
      <c r="B60" s="43" t="s">
        <v>37</v>
      </c>
      <c r="C60" s="17">
        <v>100</v>
      </c>
      <c r="D60" s="17">
        <v>100</v>
      </c>
      <c r="E60" s="18">
        <f>Expenses!$C60-Expenses!$D60</f>
        <v>0</v>
      </c>
    </row>
    <row r="61" spans="1:5" ht="20.100000000000001" customHeight="1" x14ac:dyDescent="0.2">
      <c r="B61" s="43" t="s">
        <v>22</v>
      </c>
      <c r="C61" s="17">
        <v>200</v>
      </c>
      <c r="D61" s="17">
        <v>150</v>
      </c>
      <c r="E61" s="18">
        <f>Expenses!$C61-Expenses!$D61</f>
        <v>50</v>
      </c>
    </row>
    <row r="62" spans="1:5" ht="20.100000000000001" customHeight="1" x14ac:dyDescent="0.2">
      <c r="B62" s="45" t="s">
        <v>55</v>
      </c>
      <c r="C62" s="24">
        <f>SUBTOTAL(109,Photography[ESTIMATED])</f>
        <v>1625</v>
      </c>
      <c r="D62" s="24">
        <f>SUBTOTAL(109,Photography[ACTUAL])</f>
        <v>1575</v>
      </c>
      <c r="E62" s="24">
        <f>SUBTOTAL(109,Photography[OVER/UNDER])</f>
        <v>50</v>
      </c>
    </row>
    <row r="63" spans="1:5" ht="9.9499999999999993" customHeight="1" x14ac:dyDescent="0.25">
      <c r="A63" s="12"/>
      <c r="B63" s="55"/>
      <c r="C63" s="55"/>
      <c r="D63" s="55"/>
      <c r="E63" s="55"/>
    </row>
    <row r="64" spans="1:5" ht="21.95" customHeight="1" x14ac:dyDescent="0.25">
      <c r="A64" s="12"/>
      <c r="B64" s="56" t="s">
        <v>64</v>
      </c>
      <c r="C64" s="56"/>
      <c r="D64" s="56"/>
      <c r="E64" s="56"/>
    </row>
    <row r="65" spans="1:5" ht="6" customHeight="1" x14ac:dyDescent="0.25">
      <c r="A65" s="12"/>
      <c r="B65" s="38"/>
      <c r="C65" s="21"/>
      <c r="D65" s="21"/>
      <c r="E65" s="21"/>
    </row>
    <row r="66" spans="1:5" ht="20.100000000000001" customHeight="1" x14ac:dyDescent="0.2">
      <c r="A66" s="9" t="s">
        <v>91</v>
      </c>
      <c r="B66" s="44" t="s">
        <v>73</v>
      </c>
      <c r="C66" s="23" t="s">
        <v>74</v>
      </c>
      <c r="D66" s="23" t="s">
        <v>75</v>
      </c>
      <c r="E66" s="23" t="s">
        <v>76</v>
      </c>
    </row>
    <row r="67" spans="1:5" ht="20.100000000000001" customHeight="1" x14ac:dyDescent="0.2">
      <c r="B67" s="42" t="s">
        <v>54</v>
      </c>
      <c r="C67" s="17">
        <v>0</v>
      </c>
      <c r="D67" s="17">
        <v>0</v>
      </c>
      <c r="E67" s="18">
        <f>Expenses!$C67-Expenses!$D67</f>
        <v>0</v>
      </c>
    </row>
    <row r="68" spans="1:5" ht="20.100000000000001" customHeight="1" x14ac:dyDescent="0.2">
      <c r="B68" s="43" t="s">
        <v>61</v>
      </c>
      <c r="C68" s="17">
        <v>300</v>
      </c>
      <c r="D68" s="17">
        <v>320</v>
      </c>
      <c r="E68" s="18">
        <f>Expenses!$C68-Expenses!$D68</f>
        <v>-20</v>
      </c>
    </row>
    <row r="69" spans="1:5" ht="20.100000000000001" customHeight="1" x14ac:dyDescent="0.2">
      <c r="B69" s="43" t="s">
        <v>5</v>
      </c>
      <c r="C69" s="17">
        <v>100</v>
      </c>
      <c r="D69" s="17">
        <v>75</v>
      </c>
      <c r="E69" s="18">
        <f>Expenses!$C69-Expenses!$D69</f>
        <v>25</v>
      </c>
    </row>
    <row r="70" spans="1:5" ht="20.100000000000001" customHeight="1" x14ac:dyDescent="0.2">
      <c r="B70" s="43" t="s">
        <v>6</v>
      </c>
      <c r="C70" s="17">
        <v>100</v>
      </c>
      <c r="D70" s="17">
        <v>75</v>
      </c>
      <c r="E70" s="18">
        <f>Expenses!$C70-Expenses!$D70</f>
        <v>25</v>
      </c>
    </row>
    <row r="71" spans="1:5" ht="20.100000000000001" customHeight="1" x14ac:dyDescent="0.2">
      <c r="B71" s="43" t="s">
        <v>7</v>
      </c>
      <c r="C71" s="17">
        <v>200</v>
      </c>
      <c r="D71" s="17">
        <v>250</v>
      </c>
      <c r="E71" s="18">
        <f>Expenses!$C71-Expenses!$D71</f>
        <v>-50</v>
      </c>
    </row>
    <row r="72" spans="1:5" ht="20.100000000000001" customHeight="1" x14ac:dyDescent="0.2">
      <c r="B72" s="45" t="s">
        <v>60</v>
      </c>
      <c r="C72" s="24">
        <f>SUBTOTAL(109,Decorations[ESTIMATED])</f>
        <v>700</v>
      </c>
      <c r="D72" s="24">
        <f>SUBTOTAL(109,Decorations[ACTUAL])</f>
        <v>720</v>
      </c>
      <c r="E72" s="24">
        <f>SUBTOTAL(109,Decorations[OVER/UNDER])</f>
        <v>-20</v>
      </c>
    </row>
    <row r="73" spans="1:5" ht="20.100000000000001" customHeight="1" x14ac:dyDescent="0.2">
      <c r="B73" s="58" t="s">
        <v>65</v>
      </c>
      <c r="C73" s="58"/>
      <c r="D73" s="58"/>
      <c r="E73" s="58"/>
    </row>
    <row r="74" spans="1:5" ht="9.9499999999999993" customHeight="1" x14ac:dyDescent="0.25">
      <c r="A74" s="12"/>
      <c r="B74" s="55"/>
      <c r="C74" s="55"/>
      <c r="D74" s="55"/>
      <c r="E74" s="55"/>
    </row>
    <row r="75" spans="1:5" ht="21.95" customHeight="1" x14ac:dyDescent="0.25">
      <c r="A75" s="12"/>
      <c r="B75" s="56" t="s">
        <v>4</v>
      </c>
      <c r="C75" s="56"/>
      <c r="D75" s="56"/>
      <c r="E75" s="56"/>
    </row>
    <row r="76" spans="1:5" ht="6" customHeight="1" x14ac:dyDescent="0.25">
      <c r="A76" s="12"/>
      <c r="B76" s="38"/>
      <c r="C76" s="21"/>
      <c r="D76" s="21"/>
      <c r="E76" s="21"/>
    </row>
    <row r="77" spans="1:5" ht="20.100000000000001" customHeight="1" x14ac:dyDescent="0.2">
      <c r="A77" s="9" t="s">
        <v>92</v>
      </c>
      <c r="B77" s="44" t="s">
        <v>73</v>
      </c>
      <c r="C77" s="23" t="s">
        <v>74</v>
      </c>
      <c r="D77" s="23" t="s">
        <v>75</v>
      </c>
      <c r="E77" s="23" t="s">
        <v>76</v>
      </c>
    </row>
    <row r="78" spans="1:5" ht="20.100000000000001" customHeight="1" x14ac:dyDescent="0.2">
      <c r="B78" s="46" t="s">
        <v>14</v>
      </c>
      <c r="C78" s="19">
        <v>500</v>
      </c>
      <c r="D78" s="19">
        <v>450</v>
      </c>
      <c r="E78" s="25">
        <f>Expenses!$C78-Expenses!$D78</f>
        <v>50</v>
      </c>
    </row>
    <row r="79" spans="1:5" ht="20.100000000000001" customHeight="1" x14ac:dyDescent="0.2">
      <c r="B79" s="46" t="s">
        <v>31</v>
      </c>
      <c r="C79" s="19">
        <v>0</v>
      </c>
      <c r="D79" s="19">
        <v>0</v>
      </c>
      <c r="E79" s="26">
        <f>Expenses!$C79-Expenses!$D79</f>
        <v>0</v>
      </c>
    </row>
    <row r="80" spans="1:5" ht="20.100000000000001" customHeight="1" x14ac:dyDescent="0.2">
      <c r="B80" s="46" t="s">
        <v>32</v>
      </c>
      <c r="C80" s="19">
        <v>0</v>
      </c>
      <c r="D80" s="19">
        <v>0</v>
      </c>
      <c r="E80" s="26">
        <f>Expenses!$C80-Expenses!$D80</f>
        <v>0</v>
      </c>
    </row>
    <row r="81" spans="1:5" ht="20.100000000000001" customHeight="1" x14ac:dyDescent="0.2">
      <c r="B81" s="46" t="s">
        <v>15</v>
      </c>
      <c r="C81" s="19">
        <v>400</v>
      </c>
      <c r="D81" s="19">
        <v>400</v>
      </c>
      <c r="E81" s="26">
        <f>Expenses!$C81-Expenses!$D81</f>
        <v>0</v>
      </c>
    </row>
    <row r="82" spans="1:5" ht="20.100000000000001" customHeight="1" x14ac:dyDescent="0.2">
      <c r="B82" s="46" t="s">
        <v>10</v>
      </c>
      <c r="C82" s="19">
        <v>0</v>
      </c>
      <c r="D82" s="19">
        <v>0</v>
      </c>
      <c r="E82" s="26">
        <f>Expenses!$C82-Expenses!$D82</f>
        <v>0</v>
      </c>
    </row>
    <row r="83" spans="1:5" ht="20.100000000000001" customHeight="1" x14ac:dyDescent="0.2">
      <c r="B83" s="47" t="s">
        <v>58</v>
      </c>
      <c r="C83" s="20">
        <f>SUBTOTAL(109,Flowers[ESTIMATED])</f>
        <v>900</v>
      </c>
      <c r="D83" s="20">
        <f>SUBTOTAL(109,Flowers[ACTUAL])</f>
        <v>850</v>
      </c>
      <c r="E83" s="26">
        <f>SUBTOTAL(109,Flowers[OVER/UNDER])</f>
        <v>50</v>
      </c>
    </row>
    <row r="84" spans="1:5" ht="9.9499999999999993" customHeight="1" x14ac:dyDescent="0.25">
      <c r="A84" s="12"/>
      <c r="B84" s="55"/>
      <c r="C84" s="55"/>
      <c r="D84" s="55"/>
      <c r="E84" s="55"/>
    </row>
    <row r="85" spans="1:5" ht="21.95" customHeight="1" x14ac:dyDescent="0.25">
      <c r="A85" s="12"/>
      <c r="B85" s="56" t="s">
        <v>8</v>
      </c>
      <c r="C85" s="56"/>
      <c r="D85" s="56"/>
      <c r="E85" s="56"/>
    </row>
    <row r="86" spans="1:5" ht="6" customHeight="1" x14ac:dyDescent="0.25">
      <c r="A86" s="12"/>
      <c r="B86" s="38"/>
      <c r="C86" s="21"/>
      <c r="D86" s="21"/>
      <c r="E86" s="21"/>
    </row>
    <row r="87" spans="1:5" ht="20.100000000000001" customHeight="1" x14ac:dyDescent="0.2">
      <c r="A87" s="9" t="s">
        <v>93</v>
      </c>
      <c r="B87" s="44" t="s">
        <v>73</v>
      </c>
      <c r="C87" s="23" t="s">
        <v>74</v>
      </c>
      <c r="D87" s="23" t="s">
        <v>75</v>
      </c>
      <c r="E87" s="23" t="s">
        <v>76</v>
      </c>
    </row>
    <row r="88" spans="1:5" ht="20.100000000000001" customHeight="1" x14ac:dyDescent="0.2">
      <c r="B88" s="46" t="s">
        <v>25</v>
      </c>
      <c r="C88" s="19">
        <v>1000</v>
      </c>
      <c r="D88" s="19">
        <v>400</v>
      </c>
      <c r="E88" s="25">
        <f>Expenses!$C88-Expenses!$D88</f>
        <v>600</v>
      </c>
    </row>
    <row r="89" spans="1:5" ht="20.100000000000001" customHeight="1" x14ac:dyDescent="0.2">
      <c r="B89" s="46" t="s">
        <v>26</v>
      </c>
      <c r="C89" s="19">
        <v>150</v>
      </c>
      <c r="D89" s="19">
        <v>200</v>
      </c>
      <c r="E89" s="25">
        <f>Expenses!$C89-Expenses!$D89</f>
        <v>-50</v>
      </c>
    </row>
    <row r="90" spans="1:5" ht="20.100000000000001" customHeight="1" x14ac:dyDescent="0.2">
      <c r="B90" s="46" t="s">
        <v>103</v>
      </c>
      <c r="C90" s="19">
        <v>150</v>
      </c>
      <c r="D90" s="19">
        <v>200</v>
      </c>
      <c r="E90" s="26">
        <f>Expenses!$C90-Expenses!$D90</f>
        <v>-50</v>
      </c>
    </row>
    <row r="91" spans="1:5" ht="20.100000000000001" customHeight="1" x14ac:dyDescent="0.2">
      <c r="B91" s="46" t="s">
        <v>102</v>
      </c>
      <c r="C91" s="19">
        <v>25</v>
      </c>
      <c r="D91" s="19">
        <v>25</v>
      </c>
      <c r="E91" s="26">
        <f>Expenses!$C91-Expenses!$D91</f>
        <v>0</v>
      </c>
    </row>
    <row r="92" spans="1:5" ht="20.100000000000001" customHeight="1" x14ac:dyDescent="0.2">
      <c r="B92" s="46" t="s">
        <v>33</v>
      </c>
      <c r="C92" s="19">
        <v>20</v>
      </c>
      <c r="D92" s="19">
        <v>250</v>
      </c>
      <c r="E92" s="26">
        <f>Expenses!$C92-Expenses!$D92</f>
        <v>-230</v>
      </c>
    </row>
    <row r="93" spans="1:5" ht="20.100000000000001" customHeight="1" x14ac:dyDescent="0.2">
      <c r="B93" s="47" t="s">
        <v>59</v>
      </c>
      <c r="C93" s="20">
        <f>SUBTOTAL(109,Gifts[ESTIMATED])</f>
        <v>1345</v>
      </c>
      <c r="D93" s="20">
        <f>SUBTOTAL(109,Gifts[ACTUAL])</f>
        <v>1075</v>
      </c>
      <c r="E93" s="26">
        <f>SUBTOTAL(109,Gifts[OVER/UNDER])</f>
        <v>270</v>
      </c>
    </row>
    <row r="94" spans="1:5" ht="9.9499999999999993" customHeight="1" x14ac:dyDescent="0.25">
      <c r="A94" s="12"/>
      <c r="B94" s="55"/>
      <c r="C94" s="55"/>
      <c r="D94" s="55"/>
      <c r="E94" s="55"/>
    </row>
    <row r="95" spans="1:5" ht="21.95" customHeight="1" x14ac:dyDescent="0.25">
      <c r="A95" s="12"/>
      <c r="B95" s="56" t="s">
        <v>69</v>
      </c>
      <c r="C95" s="56"/>
      <c r="D95" s="56"/>
      <c r="E95" s="56"/>
    </row>
    <row r="96" spans="1:5" ht="6" customHeight="1" x14ac:dyDescent="0.25">
      <c r="A96" s="12"/>
      <c r="B96" s="38"/>
      <c r="C96" s="21"/>
      <c r="D96" s="21"/>
      <c r="E96" s="21"/>
    </row>
    <row r="97" spans="1:5" ht="20.100000000000001" customHeight="1" x14ac:dyDescent="0.2">
      <c r="A97" s="9" t="s">
        <v>94</v>
      </c>
      <c r="B97" s="44" t="s">
        <v>73</v>
      </c>
      <c r="C97" s="23" t="s">
        <v>74</v>
      </c>
      <c r="D97" s="23" t="s">
        <v>75</v>
      </c>
      <c r="E97" s="23" t="s">
        <v>76</v>
      </c>
    </row>
    <row r="98" spans="1:5" ht="20.100000000000001" customHeight="1" x14ac:dyDescent="0.2">
      <c r="B98" s="46" t="s">
        <v>48</v>
      </c>
      <c r="C98" s="19">
        <v>100</v>
      </c>
      <c r="D98" s="19">
        <v>125</v>
      </c>
      <c r="E98" s="25">
        <f>Expenses!$C98-Expenses!$D98</f>
        <v>-25</v>
      </c>
    </row>
    <row r="99" spans="1:5" ht="20.100000000000001" customHeight="1" x14ac:dyDescent="0.2">
      <c r="B99" s="46" t="s">
        <v>11</v>
      </c>
      <c r="C99" s="19">
        <v>0</v>
      </c>
      <c r="D99" s="19">
        <v>40</v>
      </c>
      <c r="E99" s="26">
        <f>Expenses!$C99-Expenses!$D99</f>
        <v>-40</v>
      </c>
    </row>
    <row r="100" spans="1:5" ht="20.100000000000001" customHeight="1" x14ac:dyDescent="0.2">
      <c r="B100" s="46" t="s">
        <v>12</v>
      </c>
      <c r="C100" s="19">
        <v>0</v>
      </c>
      <c r="D100" s="19">
        <v>0</v>
      </c>
      <c r="E100" s="26">
        <f>Expenses!$C100-Expenses!$D100</f>
        <v>0</v>
      </c>
    </row>
    <row r="101" spans="1:5" ht="20.100000000000001" customHeight="1" x14ac:dyDescent="0.2">
      <c r="B101" s="47" t="s">
        <v>70</v>
      </c>
      <c r="C101" s="20">
        <f>SUBTOTAL(109,Travel[ESTIMATED])</f>
        <v>100</v>
      </c>
      <c r="D101" s="20">
        <f>SUBTOTAL(109,Travel[ACTUAL])</f>
        <v>165</v>
      </c>
      <c r="E101" s="26">
        <f>SUBTOTAL(109,Travel[OVER/UNDER])</f>
        <v>-65</v>
      </c>
    </row>
    <row r="102" spans="1:5" ht="9.9499999999999993" customHeight="1" x14ac:dyDescent="0.25">
      <c r="A102" s="12"/>
      <c r="B102" s="55"/>
      <c r="C102" s="55"/>
      <c r="D102" s="55"/>
      <c r="E102" s="55"/>
    </row>
    <row r="103" spans="1:5" ht="21.95" customHeight="1" x14ac:dyDescent="0.25">
      <c r="A103" s="12"/>
      <c r="B103" s="56" t="s">
        <v>29</v>
      </c>
      <c r="C103" s="56"/>
      <c r="D103" s="56"/>
      <c r="E103" s="56"/>
    </row>
    <row r="104" spans="1:5" ht="6" customHeight="1" x14ac:dyDescent="0.25">
      <c r="A104" s="12"/>
      <c r="B104" s="38"/>
      <c r="C104" s="21"/>
      <c r="D104" s="21"/>
      <c r="E104" s="21"/>
    </row>
    <row r="105" spans="1:5" ht="20.100000000000001" customHeight="1" x14ac:dyDescent="0.2">
      <c r="A105" s="9" t="s">
        <v>95</v>
      </c>
      <c r="B105" s="44" t="s">
        <v>73</v>
      </c>
      <c r="C105" s="23" t="s">
        <v>74</v>
      </c>
      <c r="D105" s="23" t="s">
        <v>75</v>
      </c>
      <c r="E105" s="23" t="s">
        <v>76</v>
      </c>
    </row>
    <row r="106" spans="1:5" ht="20.100000000000001" customHeight="1" x14ac:dyDescent="0.2">
      <c r="B106" s="42" t="s">
        <v>27</v>
      </c>
      <c r="C106" s="17">
        <v>0</v>
      </c>
      <c r="D106" s="17">
        <v>0</v>
      </c>
      <c r="E106" s="18">
        <f>Expenses!$C106-Expenses!$D106</f>
        <v>0</v>
      </c>
    </row>
    <row r="107" spans="1:5" ht="20.100000000000001" customHeight="1" x14ac:dyDescent="0.2">
      <c r="B107" s="43" t="s">
        <v>44</v>
      </c>
      <c r="C107" s="17">
        <v>40</v>
      </c>
      <c r="D107" s="17">
        <v>55</v>
      </c>
      <c r="E107" s="18">
        <f>Expenses!$C107-Expenses!$D107</f>
        <v>-15</v>
      </c>
    </row>
    <row r="108" spans="1:5" ht="20.100000000000001" customHeight="1" x14ac:dyDescent="0.2">
      <c r="B108" s="42" t="s">
        <v>45</v>
      </c>
      <c r="C108" s="17">
        <v>0</v>
      </c>
      <c r="D108" s="17">
        <v>0</v>
      </c>
      <c r="E108" s="18">
        <f>Expenses!$C108-Expenses!$D108</f>
        <v>0</v>
      </c>
    </row>
    <row r="109" spans="1:5" ht="20.100000000000001" customHeight="1" x14ac:dyDescent="0.2">
      <c r="B109" s="43" t="s">
        <v>28</v>
      </c>
      <c r="C109" s="17">
        <v>450</v>
      </c>
      <c r="D109" s="17">
        <v>450</v>
      </c>
      <c r="E109" s="18">
        <f>Expenses!$C109-Expenses!$D109</f>
        <v>0</v>
      </c>
    </row>
    <row r="110" spans="1:5" ht="20.100000000000001" customHeight="1" x14ac:dyDescent="0.2">
      <c r="B110" s="43" t="s">
        <v>46</v>
      </c>
      <c r="C110" s="17">
        <v>20</v>
      </c>
      <c r="D110" s="17">
        <v>50</v>
      </c>
      <c r="E110" s="18">
        <f>Expenses!$C110-Expenses!$D110</f>
        <v>-30</v>
      </c>
    </row>
    <row r="111" spans="1:5" ht="20.100000000000001" customHeight="1" x14ac:dyDescent="0.2">
      <c r="B111" s="43" t="s">
        <v>52</v>
      </c>
      <c r="C111" s="17">
        <v>30</v>
      </c>
      <c r="D111" s="17">
        <v>20</v>
      </c>
      <c r="E111" s="18">
        <f>Expenses!$C111-Expenses!$D111</f>
        <v>10</v>
      </c>
    </row>
    <row r="112" spans="1:5" ht="20.100000000000001" customHeight="1" x14ac:dyDescent="0.2">
      <c r="B112" s="43" t="s">
        <v>52</v>
      </c>
      <c r="C112" s="17">
        <v>45</v>
      </c>
      <c r="D112" s="17">
        <v>46</v>
      </c>
      <c r="E112" s="18">
        <f>Expenses!$C112-Expenses!$D112</f>
        <v>-1</v>
      </c>
    </row>
    <row r="113" spans="2:5" ht="20.100000000000001" customHeight="1" x14ac:dyDescent="0.2">
      <c r="B113" s="43" t="s">
        <v>52</v>
      </c>
      <c r="C113" s="17">
        <v>0</v>
      </c>
      <c r="D113" s="17">
        <v>0</v>
      </c>
      <c r="E113" s="18">
        <f>Expenses!$C113-Expenses!$D113</f>
        <v>0</v>
      </c>
    </row>
    <row r="114" spans="2:5" ht="20.100000000000001" customHeight="1" x14ac:dyDescent="0.2">
      <c r="B114" s="43" t="s">
        <v>52</v>
      </c>
      <c r="C114" s="17">
        <v>300</v>
      </c>
      <c r="D114" s="17">
        <v>400</v>
      </c>
      <c r="E114" s="18">
        <f>Expenses!$C114-Expenses!$D114</f>
        <v>-100</v>
      </c>
    </row>
    <row r="115" spans="2:5" ht="20.100000000000001" customHeight="1" x14ac:dyDescent="0.2">
      <c r="B115" s="43" t="s">
        <v>52</v>
      </c>
      <c r="C115" s="17">
        <v>0</v>
      </c>
      <c r="D115" s="17">
        <v>0</v>
      </c>
      <c r="E115" s="18">
        <f>Expenses!$C115-Expenses!$D115</f>
        <v>0</v>
      </c>
    </row>
    <row r="116" spans="2:5" ht="20.100000000000001" customHeight="1" x14ac:dyDescent="0.2">
      <c r="B116" s="45" t="s">
        <v>57</v>
      </c>
      <c r="C116" s="24">
        <f>SUBTOTAL(109,OtherExpenses[ESTIMATED])</f>
        <v>885</v>
      </c>
      <c r="D116" s="24">
        <f>SUBTOTAL(109,OtherExpenses[ACTUAL])</f>
        <v>1021</v>
      </c>
      <c r="E116" s="24">
        <f>SUBTOTAL(109,OtherExpenses[OVER/UNDER])</f>
        <v>-136</v>
      </c>
    </row>
  </sheetData>
  <mergeCells count="22">
    <mergeCell ref="B102:E102"/>
    <mergeCell ref="B95:E95"/>
    <mergeCell ref="B103:E103"/>
    <mergeCell ref="B2:E2"/>
    <mergeCell ref="B20:E20"/>
    <mergeCell ref="B34:E34"/>
    <mergeCell ref="B41:E41"/>
    <mergeCell ref="B55:E55"/>
    <mergeCell ref="B32:E32"/>
    <mergeCell ref="B19:E19"/>
    <mergeCell ref="B33:E33"/>
    <mergeCell ref="B40:E40"/>
    <mergeCell ref="B54:E54"/>
    <mergeCell ref="B73:E73"/>
    <mergeCell ref="B74:E74"/>
    <mergeCell ref="B84:E84"/>
    <mergeCell ref="B94:E94"/>
    <mergeCell ref="B63:E63"/>
    <mergeCell ref="B1:E1"/>
    <mergeCell ref="B64:E64"/>
    <mergeCell ref="B75:E75"/>
    <mergeCell ref="B85:E85"/>
  </mergeCells>
  <dataValidations count="1">
    <dataValidation allowBlank="1" showInputMessage="1" showErrorMessage="1" prompt="Enter Estimated and Actual costs for each category in respective tables in this worksheet.  Over or under amount is auto calculated.  Apparel label is in cell at right.  Helpful instructions on how to use this worksheet are in cells in this column." sqref="A1" xr:uid="{00000000-0002-0000-0200-000000000000}"/>
  </dataValidations>
  <printOptions horizontalCentered="1"/>
  <pageMargins left="0.7" right="0.7" top="0.75" bottom="0.75" header="0.3" footer="0.3"/>
  <pageSetup scale="93" fitToHeight="0" orientation="portrait" r:id="rId1"/>
  <headerFooter differentFirst="1">
    <oddFooter>Page &amp;P of &amp;N</oddFooter>
  </headerFooter>
  <tableParts count="10">
    <tablePart r:id="rId2"/>
    <tablePart r:id="rId3"/>
    <tablePart r:id="rId4"/>
    <tablePart r:id="rId5"/>
    <tablePart r:id="rId6"/>
    <tablePart r:id="rId7"/>
    <tablePart r:id="rId8"/>
    <tablePart r:id="rId9"/>
    <tablePart r:id="rId10"/>
    <tablePart r:id="rId11"/>
  </tableParts>
  <extLst>
    <ext xmlns:x14="http://schemas.microsoft.com/office/spreadsheetml/2009/9/main" uri="{78C0D931-6437-407d-A8EE-F0AAD7539E65}">
      <x14:conditionalFormattings>
        <x14:conditionalFormatting xmlns:xm="http://schemas.microsoft.com/office/excel/2006/main">
          <x14:cfRule type="iconSet" priority="155" id="{55199E56-DD9C-4A4F-BED9-16F56CCFDA0D}">
            <x14:iconSet iconSet="3Triangles" custom="1">
              <x14:cfvo type="percent">
                <xm:f>0</xm:f>
              </x14:cfvo>
              <x14:cfvo type="num">
                <xm:f>0</xm:f>
              </x14:cfvo>
              <x14:cfvo type="num">
                <xm:f>1</xm:f>
              </x14:cfvo>
              <x14:cfIcon iconSet="3Arrows" iconId="0"/>
              <x14:cfIcon iconSet="NoIcons" iconId="0"/>
              <x14:cfIcon iconSet="3Arrows" iconId="2"/>
            </x14:iconSet>
          </x14:cfRule>
          <xm:sqref>E58:E61 E44:E52 E37:E38 E23:E30 E5:E17 E67:E71 E78:E82 E88:E92 E98:E100 E106:E115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03768B-D898-4D32-8926-A5716F448B3F}">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52E9062E-A32E-4CBF-B816-87A4E394B4E2}">
  <ds:schemaRefs>
    <ds:schemaRef ds:uri="http://schemas.microsoft.com/sharepoint/v3/contenttype/forms"/>
  </ds:schemaRefs>
</ds:datastoreItem>
</file>

<file path=customXml/itemProps3.xml><?xml version="1.0" encoding="utf-8"?>
<ds:datastoreItem xmlns:ds="http://schemas.openxmlformats.org/officeDocument/2006/customXml" ds:itemID="{F9C9B657-5E27-45F8-8F80-C083115046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20</vt:i4>
      </vt:variant>
    </vt:vector>
  </HeadingPairs>
  <TitlesOfParts>
    <vt:vector size="23" baseType="lpstr">
      <vt:lpstr>Start</vt:lpstr>
      <vt:lpstr>Birthday Budget</vt:lpstr>
      <vt:lpstr>Expenses</vt:lpstr>
      <vt:lpstr>Apparel_Total_act</vt:lpstr>
      <vt:lpstr>Apparel_Total_est</vt:lpstr>
      <vt:lpstr>Decorations_Total_act</vt:lpstr>
      <vt:lpstr>Decorations_Total_est</vt:lpstr>
      <vt:lpstr>Flowers_Total_act</vt:lpstr>
      <vt:lpstr>Flowers_Total_est</vt:lpstr>
      <vt:lpstr>Gifts_Total_act</vt:lpstr>
      <vt:lpstr>Gifts_Total_est</vt:lpstr>
      <vt:lpstr>Music_Entertainment_Total_act</vt:lpstr>
      <vt:lpstr>Music_Entertainment_Total_est</vt:lpstr>
      <vt:lpstr>Other_Expenses_Total_act</vt:lpstr>
      <vt:lpstr>Other_Expenses_Total_est</vt:lpstr>
      <vt:lpstr>Photography_Total_act</vt:lpstr>
      <vt:lpstr>Photography_Total_est</vt:lpstr>
      <vt:lpstr>Printing__Stationery_Total_act</vt:lpstr>
      <vt:lpstr>Printing__Stationery_Total_est</vt:lpstr>
      <vt:lpstr>Reception_Total_act</vt:lpstr>
      <vt:lpstr>Reception_Total_est</vt:lpstr>
      <vt:lpstr>Travel_Transportation_Total_act</vt:lpstr>
      <vt:lpstr>Travel_Transportation_Total_est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2019-06-20T17:33:33Z</dcterms:created>
  <dcterms:modified xsi:type="dcterms:W3CDTF">2020-06-23T13:35:35Z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